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gfbTfKCdECpGXQyx1qQu+3ex8EGQ=="/>
    </ext>
  </extLst>
</workbook>
</file>

<file path=xl/sharedStrings.xml><?xml version="1.0" encoding="utf-8"?>
<sst xmlns="http://schemas.openxmlformats.org/spreadsheetml/2006/main" count="164" uniqueCount="101">
  <si>
    <t>ФИНАНСОВЫЙ ОТЧЕТ</t>
  </si>
  <si>
    <t xml:space="preserve"> о полученных средствах и произведенных расходах</t>
  </si>
  <si>
    <t xml:space="preserve"> за сентябрь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</si>
  <si>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</si>
  <si>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</si>
  <si>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</si>
  <si>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</si>
  <si>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</si>
  <si>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</si>
  <si>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</si>
  <si>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</si>
  <si>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</si>
  <si>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</si>
  <si>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Выполнение работ по устройству опорной стены из бетона и отмостки</t>
  </si>
  <si>
    <t xml:space="preserve">Покупка металлочерепицы и комплектующих </t>
  </si>
  <si>
    <t>Расходные материалы LM</t>
  </si>
  <si>
    <t>Строительные материалы (бетонная смесь, доставка)</t>
  </si>
  <si>
    <t>Аренда экскаватора-погрузчика, 2 смены</t>
  </si>
  <si>
    <t>Строительные материалы (песок)</t>
  </si>
  <si>
    <t>Строительные материалы (доска)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</si>
  <si>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</si>
  <si>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Авиаперевозка сотрудника на ветеринарный фестиваль</t>
  </si>
  <si>
    <t>Прием врача, анализы, лечение, нахождение в стационаре, кошка Тиффани, клиника Джунгли</t>
  </si>
  <si>
    <t>Прием врача, снятие конструкции с челюсти, анализы, лечение, нахождение в стационаре, кот Мартин, клиника Джунгли</t>
  </si>
  <si>
    <t>Проживание сотрудника в отеле, ветеринарный фестиваль</t>
  </si>
  <si>
    <t>Ветеринарные препараты, собака Вивьен, клиника Спутник</t>
  </si>
  <si>
    <t>Покупка аппарата УЗИ</t>
  </si>
  <si>
    <t>Гель для аппарата УЗИ, лекарственные препараты, мед. Расходники</t>
  </si>
  <si>
    <t>Покупка ветеринарного электрохирургического аппарата ПАНДА - 105</t>
  </si>
  <si>
    <t>Прием реабилитолога, УЗИ, собака Молли, Биоконтроль</t>
  </si>
  <si>
    <t>Август</t>
  </si>
  <si>
    <t>Налоги и взносы в бюджет за август</t>
  </si>
  <si>
    <t>Сентябрь</t>
  </si>
  <si>
    <t>Ветеринарные препараты</t>
  </si>
  <si>
    <t>Оплата труда за сентябрь</t>
  </si>
  <si>
    <t xml:space="preserve">Ветеринарные услуги 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</si>
  <si>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</si>
  <si>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>Ветеринарные услуги за агуст</t>
  </si>
  <si>
    <t>Вывоз ТБО за август 2020</t>
  </si>
  <si>
    <t>Лабораторные исследования, кошек и собак, лаборатория Неовет</t>
  </si>
  <si>
    <t>Корм для животных</t>
  </si>
  <si>
    <t>Лекарственные препараты</t>
  </si>
  <si>
    <t>Наполнитель для кошачьего туалета</t>
  </si>
  <si>
    <t>Аренда помещения август-октябрь 2020</t>
  </si>
  <si>
    <t>Хозяйственные принадлежности</t>
  </si>
  <si>
    <t>Налоги и взносы в бюджет за сентябрь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</si>
  <si>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</si>
  <si>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Уничтожение биологических отходов</t>
  </si>
  <si>
    <t>Покупка промышленных маркеров</t>
  </si>
  <si>
    <t xml:space="preserve">Лизинговый платеж за автомобиль </t>
  </si>
  <si>
    <t>Покупка когтерезов и лекарственных препаратов</t>
  </si>
  <si>
    <t>Стационар для кошек</t>
  </si>
  <si>
    <t>Покупка вакцин, перчаток, ножей для машинок</t>
  </si>
  <si>
    <t>Приобретение конвении, вакцины, катетеров</t>
  </si>
  <si>
    <t>Топливо для автомобиля</t>
  </si>
  <si>
    <t>Просвещение и мероприятия</t>
  </si>
  <si>
    <t>Возврат Президентского гранта</t>
  </si>
  <si>
    <t>Доставка корма для животных #Оставайтесьсытыми</t>
  </si>
  <si>
    <t>Печать визиток</t>
  </si>
  <si>
    <t xml:space="preserve">Оплата фандрайзинговых услуг </t>
  </si>
  <si>
    <t>Услуги фотосъемки животных</t>
  </si>
  <si>
    <t>Административные и прочие расходы</t>
  </si>
  <si>
    <t>Маркетинговые услуги и PR</t>
  </si>
  <si>
    <t>УСН за 2019 год</t>
  </si>
  <si>
    <t>Единовременный платеж для подключения к ИС РНиП</t>
  </si>
  <si>
    <t>Объявление по поиску сотрудников</t>
  </si>
  <si>
    <t>Аренда офиса в сентябре</t>
  </si>
  <si>
    <t>ОЕР Электронная площадка</t>
  </si>
  <si>
    <t>Покупка ПО 1С:Бухгалтерия государственного учреждения</t>
  </si>
  <si>
    <t>Интернет в офисе</t>
  </si>
  <si>
    <t>Рулонные шторы в офис</t>
  </si>
  <si>
    <t>Комиссия банка</t>
  </si>
  <si>
    <t>Перевод собственных средств внутри одного ЮЛ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</si>
  <si>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</si>
  <si>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</si>
  <si>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</si>
  <si>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</si>
  <si>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</si>
  <si>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</si>
  <si>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</si>
  <si>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</si>
  <si>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</si>
  <si>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ООО Компания "МААТ"</t>
  </si>
  <si>
    <t>ИП Андриковец Т. А.</t>
  </si>
  <si>
    <t>ООО "ЕКД"</t>
  </si>
  <si>
    <t>ООО "КАРГИЛЛ"</t>
  </si>
  <si>
    <t>ООО "МСТ" Миллион призов</t>
  </si>
  <si>
    <t>БФ Нужна помощь</t>
  </si>
  <si>
    <t>Добро.мэйл.ру</t>
  </si>
  <si>
    <t>Прочие поступления</t>
  </si>
  <si>
    <t>Проценты по договору РКО</t>
  </si>
  <si>
    <t>Сбербанк</t>
  </si>
  <si>
    <t>Услуги по ОСВВ</t>
  </si>
  <si>
    <t>Администрация Волоколамского городского округа МО</t>
  </si>
  <si>
    <t>Администрации городского округа Шаховская МО</t>
  </si>
  <si>
    <t>Администрация Дмитровского городского округа МО</t>
  </si>
  <si>
    <t>Администрация городского округа Мытищи МО</t>
  </si>
  <si>
    <t>Администрация городского округа Лобня МО</t>
  </si>
  <si>
    <t>ООО "Авангард"</t>
  </si>
  <si>
    <t>Администрация городского округа Солнечногорск МО</t>
  </si>
  <si>
    <t>Администрация городского округа Дубна МО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</si>
</sst>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\ yyyy"/>
    <numFmt numFmtId="167" formatCode="[$-419]mmmm"/>
  </numFmts>
  <fonts count="14">
    <font>
      <sz val="11.0"/>
      <color rgb="FF000000"/>
      <name val="Calibri"/>
    </font>
    <font>
      <b/>
      <i/>
      <sz val="14.0"/>
      <color rgb="FF333399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/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shrinkToFit="0" vertical="center" wrapText="0"/>
    </xf>
    <xf borderId="0" fillId="0" fontId="0" numFmtId="4" xfId="0" applyAlignment="1" applyFont="1" applyNumberFormat="1">
      <alignment horizontal="center" shrinkToFit="0" vertical="center" wrapText="0"/>
    </xf>
    <xf borderId="0" fillId="0" fontId="0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left" shrinkToFit="0" vertical="center" wrapText="0"/>
    </xf>
    <xf borderId="0" fillId="0" fontId="6" numFmtId="4" xfId="0" applyAlignment="1" applyFont="1" applyNumberFormat="1">
      <alignment horizontal="center" shrinkToFit="0" vertical="center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0" fillId="0" fontId="6" numFmtId="164" xfId="0" applyAlignment="1" applyFont="1" applyNumberFormat="1">
      <alignment horizontal="center" shrinkToFit="0" vertical="bottom" wrapText="0"/>
    </xf>
    <xf borderId="0" fillId="0" fontId="5" numFmtId="0" xfId="0" applyAlignment="1" applyFont="1">
      <alignment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7" numFmtId="164" xfId="0" applyAlignment="1" applyFont="1" applyNumberFormat="1">
      <alignment horizontal="center" shrinkToFit="0" vertical="bottom" wrapText="0"/>
    </xf>
    <xf borderId="0" fillId="0" fontId="8" numFmtId="0" xfId="0" applyAlignment="1" applyFont="1">
      <alignment horizontal="left" shrinkToFit="0" vertical="center" wrapText="0"/>
    </xf>
    <xf borderId="1" fillId="2" fontId="9" numFmtId="0" xfId="0" applyAlignment="1" applyBorder="1" applyFill="1" applyFont="1">
      <alignment horizontal="left" shrinkToFit="0" vertical="center" wrapText="0"/>
    </xf>
    <xf borderId="2" fillId="0" fontId="10" numFmtId="0" xfId="0" applyBorder="1" applyFont="1"/>
    <xf borderId="3" fillId="2" fontId="9" numFmtId="4" xfId="0" applyAlignment="1" applyBorder="1" applyFont="1" applyNumberFormat="1">
      <alignment shrinkToFit="0" vertical="center" wrapText="0"/>
    </xf>
    <xf borderId="0" fillId="0" fontId="11" numFmtId="0" xfId="0" applyAlignment="1" applyFont="1">
      <alignment shrinkToFit="0" vertical="bottom" wrapText="0"/>
    </xf>
    <xf borderId="4" fillId="3" fontId="12" numFmtId="0" xfId="0" applyAlignment="1" applyBorder="1" applyFill="1" applyFont="1">
      <alignment horizontal="center" shrinkToFit="0" vertical="center" wrapText="0"/>
    </xf>
    <xf borderId="5" fillId="3" fontId="12" numFmtId="4" xfId="0" applyAlignment="1" applyBorder="1" applyFont="1" applyNumberFormat="1">
      <alignment horizontal="center" shrinkToFit="0" vertical="center" wrapText="0"/>
    </xf>
    <xf borderId="6" fillId="3" fontId="12" numFmtId="4" xfId="0" applyAlignment="1" applyBorder="1" applyFont="1" applyNumberFormat="1">
      <alignment horizontal="center" shrinkToFit="0" vertical="bottom" wrapText="0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shrinkToFit="0" vertical="top" wrapText="0"/>
    </xf>
    <xf borderId="0" fillId="0" fontId="11" numFmtId="4" xfId="0" applyAlignment="1" applyFont="1" applyNumberFormat="1">
      <alignment shrinkToFit="0" vertical="bottom" wrapText="0"/>
    </xf>
    <xf borderId="9" fillId="4" fontId="11" numFmtId="165" xfId="0" applyAlignment="1" applyBorder="1" applyFill="1" applyFont="1" applyNumberFormat="1">
      <alignment horizontal="center" shrinkToFit="0" vertical="center" wrapText="1"/>
    </xf>
    <xf borderId="9" fillId="4" fontId="11" numFmtId="4" xfId="0" applyAlignment="1" applyBorder="1" applyFont="1" applyNumberFormat="1">
      <alignment horizontal="center" shrinkToFit="0" vertical="center" wrapText="1"/>
    </xf>
    <xf borderId="9" fillId="4" fontId="11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shrinkToFit="0" vertical="bottom" wrapText="0"/>
    </xf>
    <xf borderId="9" fillId="4" fontId="13" numFmtId="0" xfId="0" applyAlignment="1" applyBorder="1" applyFont="1">
      <alignment shrinkToFit="0" vertical="center" wrapText="0"/>
    </xf>
    <xf borderId="10" fillId="3" fontId="9" numFmtId="0" xfId="0" applyAlignment="1" applyBorder="1" applyFont="1">
      <alignment horizontal="left" shrinkToFit="0" vertical="center" wrapText="1"/>
    </xf>
    <xf borderId="11" fillId="0" fontId="10" numFmtId="0" xfId="0" applyBorder="1" applyFont="1"/>
    <xf borderId="6" fillId="4" fontId="11" numFmtId="0" xfId="0" applyAlignment="1" applyBorder="1" applyFont="1">
      <alignment horizontal="left" shrinkToFit="0" vertical="center" wrapText="1"/>
    </xf>
    <xf borderId="9" fillId="4" fontId="13" numFmtId="14" xfId="0" applyAlignment="1" applyBorder="1" applyFont="1" applyNumberFormat="1">
      <alignment horizontal="center" shrinkToFit="0" vertical="center" wrapText="0"/>
    </xf>
    <xf borderId="12" fillId="4" fontId="13" numFmtId="4" xfId="0" applyAlignment="1" applyBorder="1" applyFont="1" applyNumberFormat="1">
      <alignment horizontal="center" shrinkToFit="0" vertical="center" wrapText="0"/>
    </xf>
    <xf borderId="12" fillId="4" fontId="13" numFmtId="0" xfId="0" applyAlignment="1" applyBorder="1" applyFont="1">
      <alignment shrinkToFit="0" vertical="center" wrapText="0"/>
    </xf>
    <xf borderId="12" fillId="4" fontId="11" numFmtId="4" xfId="0" applyAlignment="1" applyBorder="1" applyFont="1" applyNumberFormat="1">
      <alignment horizontal="center" shrinkToFit="0" vertical="center" wrapText="0"/>
    </xf>
    <xf borderId="9" fillId="4" fontId="13" numFmtId="4" xfId="0" applyAlignment="1" applyBorder="1" applyFont="1" applyNumberFormat="1">
      <alignment horizontal="center" shrinkToFit="0" vertical="center" wrapText="0"/>
    </xf>
    <xf borderId="9" fillId="0" fontId="13" numFmtId="14" xfId="0" applyAlignment="1" applyBorder="1" applyFont="1" applyNumberFormat="1">
      <alignment horizontal="center" shrinkToFit="0" vertical="center" wrapText="0"/>
    </xf>
    <xf borderId="9" fillId="0" fontId="13" numFmtId="4" xfId="0" applyAlignment="1" applyBorder="1" applyFont="1" applyNumberFormat="1">
      <alignment horizontal="center" shrinkToFit="0" vertical="center" wrapText="0"/>
    </xf>
    <xf borderId="9" fillId="0" fontId="13" numFmtId="0" xfId="0" applyAlignment="1" applyBorder="1" applyFont="1">
      <alignment shrinkToFit="0" vertical="center" wrapText="0"/>
    </xf>
    <xf borderId="9" fillId="4" fontId="13" numFmtId="14" xfId="0" applyAlignment="1" applyBorder="1" applyFont="1" applyNumberFormat="1">
      <alignment horizontal="center" shrinkToFit="0" vertical="bottom" wrapText="0"/>
    </xf>
    <xf borderId="9" fillId="4" fontId="13" numFmtId="4" xfId="0" applyAlignment="1" applyBorder="1" applyFont="1" applyNumberFormat="1">
      <alignment horizontal="center" shrinkToFit="0" vertical="bottom" wrapText="0"/>
    </xf>
    <xf borderId="9" fillId="4" fontId="13" numFmtId="0" xfId="0" applyAlignment="1" applyBorder="1" applyFont="1">
      <alignment shrinkToFit="0" vertical="bottom" wrapText="0"/>
    </xf>
    <xf borderId="9" fillId="4" fontId="11" numFmtId="14" xfId="0" applyAlignment="1" applyBorder="1" applyFont="1" applyNumberFormat="1">
      <alignment horizontal="center" shrinkToFit="0" vertical="center" wrapText="0"/>
    </xf>
    <xf borderId="9" fillId="4" fontId="11" numFmtId="4" xfId="0" applyAlignment="1" applyBorder="1" applyFont="1" applyNumberFormat="1">
      <alignment horizontal="center" shrinkToFit="0" vertical="bottom" wrapText="0"/>
    </xf>
    <xf borderId="9" fillId="5" fontId="11" numFmtId="166" xfId="0" applyAlignment="1" applyBorder="1" applyFill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0"/>
    </xf>
    <xf borderId="9" fillId="0" fontId="11" numFmtId="0" xfId="0" applyAlignment="1" applyBorder="1" applyFont="1">
      <alignment shrinkToFit="0" vertical="bottom" wrapText="0"/>
    </xf>
    <xf borderId="9" fillId="5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6" fillId="5" fontId="11" numFmtId="0" xfId="0" applyAlignment="1" applyBorder="1" applyFont="1">
      <alignment horizontal="left" shrinkToFit="0" vertical="center" wrapText="1"/>
    </xf>
    <xf borderId="6" fillId="4" fontId="11" numFmtId="4" xfId="0" applyAlignment="1" applyBorder="1" applyFont="1" applyNumberFormat="1">
      <alignment shrinkToFit="0" vertical="bottom" wrapText="1"/>
    </xf>
    <xf borderId="9" fillId="5" fontId="11" numFmtId="167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bottom" wrapText="0"/>
    </xf>
    <xf borderId="9" fillId="0" fontId="11" numFmtId="0" xfId="0" applyAlignment="1" applyBorder="1" applyFont="1">
      <alignment horizontal="left" shrinkToFit="0" vertical="center" wrapText="1"/>
    </xf>
    <xf borderId="9" fillId="4" fontId="11" numFmtId="167" xfId="0" applyAlignment="1" applyBorder="1" applyFont="1" applyNumberFormat="1">
      <alignment horizontal="center" shrinkToFit="0" vertical="center" wrapText="1"/>
    </xf>
    <xf borderId="7" fillId="3" fontId="9" numFmtId="0" xfId="0" applyAlignment="1" applyBorder="1" applyFont="1">
      <alignment horizontal="left" shrinkToFit="0" vertical="top" wrapText="0"/>
    </xf>
    <xf borderId="13" fillId="3" fontId="9" numFmtId="4" xfId="0" applyAlignment="1" applyBorder="1" applyFont="1" applyNumberFormat="1">
      <alignment shrinkToFit="0" vertical="top" wrapText="0"/>
    </xf>
    <xf borderId="0" fillId="0" fontId="11" numFmtId="0" xfId="0" applyAlignment="1" applyFont="1">
      <alignment shrinkToFit="0" vertical="top" wrapText="0"/>
    </xf>
    <xf borderId="9" fillId="4" fontId="11" numFmtId="14" xfId="0" applyAlignment="1" applyBorder="1" applyFont="1" applyNumberFormat="1">
      <alignment horizontal="center" shrinkToFit="0" vertical="top" wrapText="0"/>
    </xf>
    <xf borderId="9" fillId="4" fontId="11" numFmtId="4" xfId="0" applyAlignment="1" applyBorder="1" applyFont="1" applyNumberFormat="1">
      <alignment horizontal="center" shrinkToFit="0" vertical="top" wrapText="0"/>
    </xf>
    <xf borderId="9" fillId="4" fontId="11" numFmtId="4" xfId="0" applyAlignment="1" applyBorder="1" applyFont="1" applyNumberFormat="1">
      <alignment shrinkToFit="0" vertical="top" wrapText="0"/>
    </xf>
    <xf borderId="13" fillId="3" fontId="9" numFmtId="4" xfId="0" applyAlignment="1" applyBorder="1" applyFont="1" applyNumberFormat="1">
      <alignment horizontal="right" shrinkToFit="0" vertical="top" wrapText="0"/>
    </xf>
    <xf borderId="9" fillId="4" fontId="11" numFmtId="4" xfId="0" applyAlignment="1" applyBorder="1" applyFont="1" applyNumberFormat="1">
      <alignment horizontal="left" shrinkToFit="0" vertical="top" wrapText="0"/>
    </xf>
    <xf borderId="9" fillId="4" fontId="11" numFmtId="14" xfId="0" applyAlignment="1" applyBorder="1" applyFont="1" applyNumberFormat="1">
      <alignment horizontal="center" shrinkToFit="0" vertical="center" wrapText="1"/>
    </xf>
    <xf borderId="9" fillId="4" fontId="11" numFmtId="4" xfId="0" applyAlignment="1" applyBorder="1" applyFont="1" applyNumberFormat="1">
      <alignment horizontal="center" shrinkToFit="0" vertical="center" wrapText="0"/>
    </xf>
    <xf borderId="9" fillId="4" fontId="11" numFmtId="4" xfId="0" applyAlignment="1" applyBorder="1" applyFont="1" applyNumberFormat="1">
      <alignment shrinkToFit="0" vertical="bottom" wrapText="1"/>
    </xf>
    <xf borderId="0" fillId="0" fontId="11" numFmtId="0" xfId="0" applyAlignment="1" applyFont="1">
      <alignment horizontal="center" shrinkToFit="0" vertical="center" wrapText="0"/>
    </xf>
    <xf borderId="0" fillId="0" fontId="11" numFmtId="4" xfId="0" applyAlignment="1" applyFont="1" applyNumberFormat="1">
      <alignment horizontal="center" shrinkToFit="0" vertical="center" wrapText="0"/>
    </xf>
    <xf borderId="1" fillId="2" fontId="9" numFmtId="0" xfId="0" applyAlignment="1" applyBorder="1" applyFont="1">
      <alignment horizontal="left" shrinkToFit="0" vertical="center" wrapText="1"/>
    </xf>
    <xf borderId="14" fillId="0" fontId="10" numFmtId="0" xfId="0" applyBorder="1" applyFont="1"/>
    <xf borderId="5" fillId="3" fontId="12" numFmtId="0" xfId="0" applyAlignment="1" applyBorder="1" applyFont="1">
      <alignment horizontal="center" shrinkToFit="0" vertical="center" wrapText="0"/>
    </xf>
    <xf borderId="6" fillId="3" fontId="12" numFmtId="4" xfId="0" applyAlignment="1" applyBorder="1" applyFont="1" applyNumberFormat="1">
      <alignment horizontal="center" shrinkToFit="0" vertical="center" wrapText="0"/>
    </xf>
    <xf borderId="7" fillId="3" fontId="9" numFmtId="14" xfId="0" applyAlignment="1" applyBorder="1" applyFont="1" applyNumberFormat="1">
      <alignment horizontal="left" shrinkToFit="0" vertical="top" wrapText="1"/>
    </xf>
    <xf borderId="15" fillId="0" fontId="10" numFmtId="0" xfId="0" applyBorder="1" applyFont="1"/>
    <xf borderId="13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6" xfId="0" applyAlignment="1" applyBorder="1" applyFont="1" applyNumberFormat="1">
      <alignment horizontal="center" shrinkToFit="0" vertical="center" wrapText="0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shrinkToFit="0" vertical="center" wrapText="0"/>
    </xf>
    <xf borderId="16" fillId="3" fontId="9" numFmtId="14" xfId="0" applyAlignment="1" applyBorder="1" applyFont="1" applyNumberFormat="1">
      <alignment horizontal="left" shrinkToFit="0" vertical="top" wrapText="1"/>
    </xf>
    <xf borderId="17" fillId="0" fontId="10" numFmtId="0" xfId="0" applyBorder="1" applyFont="1"/>
    <xf borderId="18" fillId="0" fontId="10" numFmtId="0" xfId="0" applyBorder="1" applyFont="1"/>
    <xf borderId="19" fillId="3" fontId="9" numFmtId="4" xfId="0" applyAlignment="1" applyBorder="1" applyFont="1" applyNumberFormat="1">
      <alignment shrinkToFit="0" vertical="top" wrapText="1"/>
    </xf>
    <xf borderId="9" fillId="0" fontId="11" numFmtId="165" xfId="0" applyAlignment="1" applyBorder="1" applyFont="1" applyNumberFormat="1">
      <alignment horizontal="center" shrinkToFit="0" vertical="center" wrapText="0"/>
    </xf>
    <xf borderId="0" fillId="0" fontId="11" numFmtId="165" xfId="0" applyAlignment="1" applyFont="1" applyNumberFormat="1">
      <alignment horizontal="center" shrinkToFit="0" vertical="center" wrapText="0"/>
    </xf>
    <xf borderId="10" fillId="3" fontId="9" numFmtId="14" xfId="0" applyAlignment="1" applyBorder="1" applyFont="1" applyNumberFormat="1">
      <alignment horizontal="left" shrinkToFit="0" vertical="top" wrapText="1"/>
    </xf>
    <xf borderId="20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0" xfId="0" applyAlignment="1" applyBorder="1" applyFont="1">
      <alignment shrinkToFit="0" vertical="center" wrapText="0"/>
    </xf>
    <xf borderId="9" fillId="0" fontId="11" numFmtId="14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76975" cy="1181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0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 ht="18.75" customHeight="1">
      <c r="A5" s="1"/>
      <c r="B5" s="4"/>
    </row>
    <row r="6" ht="18.75" customHeight="1">
      <c r="A6" s="1"/>
      <c r="B6" s="4"/>
      <c r="C6" s="4"/>
    </row>
    <row r="7" ht="34.5" customHeight="1">
      <c r="A7" s="1"/>
      <c r="B7" s="4"/>
      <c r="C7" s="4"/>
    </row>
    <row r="8" ht="20.25" customHeight="1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145665.73+36011.3+2215002.39+6893628.49</f>
        <v>9290307.91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3172087.94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5061072.86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7401322.99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1.57"/>
    <col customWidth="1" min="5" max="6" width="9.14"/>
    <col customWidth="1" min="7" max="26" width="8.0"/>
  </cols>
  <sheetData>
    <row r="1" ht="15.75" customHeight="1">
      <c r="A1" s="23" t="s">
        <v>8</v>
      </c>
      <c r="B1" s="24"/>
      <c r="C1" s="25">
        <f>C3+C11+C25+C37+C51+C59</f>
        <v>5061072.86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SUM(B4:B10)</f>
        <v>714926.22</v>
      </c>
      <c r="D3" s="3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4">
        <v>44076.0</v>
      </c>
      <c r="B4" s="35">
        <v>200000.0</v>
      </c>
      <c r="C4" s="36" t="s">
        <v>13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34">
        <v>44084.0</v>
      </c>
      <c r="B5" s="35">
        <v>99501.0</v>
      </c>
      <c r="C5" s="36" t="s">
        <v>14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34">
        <v>44084.0</v>
      </c>
      <c r="B6" s="35">
        <f>12105.28+7128.7+35839.7+12792+8293.6+10191.9+1617.7+5560+8200.04+2764</f>
        <v>104492.92</v>
      </c>
      <c r="C6" s="36" t="s">
        <v>15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34">
        <v>44089.0</v>
      </c>
      <c r="B7" s="35">
        <f>11815+24600+1002</f>
        <v>37417</v>
      </c>
      <c r="C7" s="36" t="s">
        <v>16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34">
        <v>44091.0</v>
      </c>
      <c r="B8" s="35">
        <v>24000.0</v>
      </c>
      <c r="C8" s="38" t="s">
        <v>17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34">
        <v>44091.0</v>
      </c>
      <c r="B9" s="35">
        <v>60000.0</v>
      </c>
      <c r="C9" s="38" t="s">
        <v>18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34">
        <v>44096.0</v>
      </c>
      <c r="B10" s="35">
        <v>189515.3</v>
      </c>
      <c r="C10" s="38" t="s">
        <v>19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30.0" customHeight="1">
      <c r="A11" s="39" t="s">
        <v>20</v>
      </c>
      <c r="B11" s="40"/>
      <c r="C11" s="32">
        <f>SUM(B12:B24)</f>
        <v>710973.97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34">
        <v>44077.0</v>
      </c>
      <c r="B12" s="35">
        <v>7725.0</v>
      </c>
      <c r="C12" s="41" t="s">
        <v>21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2">
        <v>44081.0</v>
      </c>
      <c r="B13" s="43">
        <v>3910.0</v>
      </c>
      <c r="C13" s="44" t="s">
        <v>22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42">
        <v>44081.0</v>
      </c>
      <c r="B14" s="45">
        <v>15420.0</v>
      </c>
      <c r="C14" s="38" t="s">
        <v>23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42">
        <v>44081.0</v>
      </c>
      <c r="B15" s="46">
        <v>16740.0</v>
      </c>
      <c r="C15" s="38" t="s">
        <v>24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42">
        <v>44081.0</v>
      </c>
      <c r="B16" s="46">
        <v>24841.06</v>
      </c>
      <c r="C16" s="38" t="s">
        <v>25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42">
        <v>44081.0</v>
      </c>
      <c r="B17" s="46">
        <v>345000.0</v>
      </c>
      <c r="C17" s="38" t="s">
        <v>26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2">
        <v>44083.0</v>
      </c>
      <c r="B18" s="46">
        <v>6128.8</v>
      </c>
      <c r="C18" s="38" t="s">
        <v>27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42">
        <v>44085.0</v>
      </c>
      <c r="B19" s="46">
        <v>70000.0</v>
      </c>
      <c r="C19" s="38" t="s">
        <v>28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42">
        <v>44096.0</v>
      </c>
      <c r="B20" s="46">
        <v>3630.0</v>
      </c>
      <c r="C20" s="38" t="s">
        <v>29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42" t="s">
        <v>30</v>
      </c>
      <c r="B21" s="46">
        <f>16706+26850.6+268.51</f>
        <v>43825.11</v>
      </c>
      <c r="C21" s="38" t="s">
        <v>31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42" t="s">
        <v>32</v>
      </c>
      <c r="B22" s="46">
        <f>1235+673</f>
        <v>1908</v>
      </c>
      <c r="C22" s="38" t="s">
        <v>33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42" t="s">
        <v>32</v>
      </c>
      <c r="B23" s="46">
        <v>106800.0</v>
      </c>
      <c r="C23" s="38" t="s">
        <v>34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47" t="s">
        <v>32</v>
      </c>
      <c r="B24" s="48">
        <f>25600+5100+5500+14100+14746</f>
        <v>65046</v>
      </c>
      <c r="C24" s="49" t="s">
        <v>35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0.0" customHeight="1">
      <c r="A25" s="30" t="s">
        <v>36</v>
      </c>
      <c r="B25" s="31"/>
      <c r="C25" s="32">
        <f>SUM(B26:B36)</f>
        <v>548028.45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75" customHeight="1">
      <c r="A26" s="50">
        <v>44083.0</v>
      </c>
      <c r="B26" s="51">
        <v>1177.0</v>
      </c>
      <c r="C26" s="52" t="s">
        <v>37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75" customHeight="1">
      <c r="A27" s="50">
        <v>44083.0</v>
      </c>
      <c r="B27" s="51">
        <v>14400.0</v>
      </c>
      <c r="C27" s="52" t="s">
        <v>38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5.75" customHeight="1">
      <c r="A28" s="53">
        <v>44083.0</v>
      </c>
      <c r="B28" s="35">
        <v>30770.0</v>
      </c>
      <c r="C28" s="38" t="s">
        <v>39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75" customHeight="1">
      <c r="A29" s="34">
        <v>44085.0</v>
      </c>
      <c r="B29" s="35">
        <f>29113+40561.26</f>
        <v>69674.26</v>
      </c>
      <c r="C29" s="41" t="s">
        <v>40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34">
        <v>44088.0</v>
      </c>
      <c r="B30" s="35">
        <v>670.0</v>
      </c>
      <c r="C30" s="41" t="s">
        <v>41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34">
        <v>44090.0</v>
      </c>
      <c r="B31" s="54">
        <v>13800.0</v>
      </c>
      <c r="C31" s="36" t="s">
        <v>42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75" customHeight="1">
      <c r="A32" s="34">
        <v>44102.0</v>
      </c>
      <c r="B32" s="35">
        <v>64500.0</v>
      </c>
      <c r="C32" s="41" t="s">
        <v>43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55" t="s">
        <v>30</v>
      </c>
      <c r="B33" s="56">
        <f>35881+55198.8+551.98</f>
        <v>91631.78</v>
      </c>
      <c r="C33" s="57" t="s">
        <v>31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75" customHeight="1">
      <c r="A34" s="34" t="s">
        <v>32</v>
      </c>
      <c r="B34" s="35">
        <f>1767.2+1073.3+450+4185.51+816.4</f>
        <v>8292.41</v>
      </c>
      <c r="C34" s="41" t="s">
        <v>44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55" t="s">
        <v>32</v>
      </c>
      <c r="B35" s="56">
        <v>2990.0</v>
      </c>
      <c r="C35" s="57" t="s">
        <v>45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5.75" customHeight="1">
      <c r="A36" s="58" t="s">
        <v>32</v>
      </c>
      <c r="B36" s="59">
        <v>250123.0</v>
      </c>
      <c r="C36" s="60" t="s">
        <v>34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0.0" customHeight="1">
      <c r="A37" s="30" t="s">
        <v>46</v>
      </c>
      <c r="B37" s="31"/>
      <c r="C37" s="32">
        <f>SUM(B38:B50)</f>
        <v>1563847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34">
        <v>44076.0</v>
      </c>
      <c r="B38" s="35">
        <v>3091.6</v>
      </c>
      <c r="C38" s="41" t="s">
        <v>47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42">
        <v>44081.0</v>
      </c>
      <c r="B39" s="46">
        <v>5028.0</v>
      </c>
      <c r="C39" s="38" t="s">
        <v>48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42">
        <v>44081.0</v>
      </c>
      <c r="B40" s="45">
        <v>33328.0</v>
      </c>
      <c r="C40" s="61" t="s">
        <v>49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42">
        <v>44083.0</v>
      </c>
      <c r="B41" s="45">
        <v>5083.99</v>
      </c>
      <c r="C41" s="61" t="s">
        <v>50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42">
        <v>44090.0</v>
      </c>
      <c r="B42" s="45">
        <f>92578+4355+2309.5+3141</f>
        <v>102383.5</v>
      </c>
      <c r="C42" s="61" t="s">
        <v>33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42">
        <v>44097.0</v>
      </c>
      <c r="B43" s="45">
        <f>21250+102725</f>
        <v>123975</v>
      </c>
      <c r="C43" s="61" t="s">
        <v>51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42">
        <v>44098.0</v>
      </c>
      <c r="B44" s="45">
        <v>33136.5</v>
      </c>
      <c r="C44" s="61" t="s">
        <v>52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42">
        <v>44104.0</v>
      </c>
      <c r="B45" s="45">
        <v>51882.18</v>
      </c>
      <c r="C45" s="61" t="s">
        <v>53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62" t="s">
        <v>30</v>
      </c>
      <c r="B46" s="63">
        <f>61268+18818+20983+94256.34+942.55+35093+350.93</f>
        <v>231711.82</v>
      </c>
      <c r="C46" s="64" t="s">
        <v>31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2" t="s">
        <v>32</v>
      </c>
      <c r="B47" s="45">
        <f>20000+175</f>
        <v>20175</v>
      </c>
      <c r="C47" s="61" t="s">
        <v>41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65">
        <v>44075.0</v>
      </c>
      <c r="B48" s="46">
        <f>50420+1955.8+1499.69+1000+1499.69+1499.65</f>
        <v>57874.83</v>
      </c>
      <c r="C48" s="38" t="s">
        <v>54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62" t="s">
        <v>32</v>
      </c>
      <c r="B49" s="63">
        <f>529653.53+122655+186377.27</f>
        <v>838685.8</v>
      </c>
      <c r="C49" s="64" t="s">
        <v>34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62" t="s">
        <v>32</v>
      </c>
      <c r="B50" s="56">
        <f>19675+37441.37+374.41</f>
        <v>57490.78</v>
      </c>
      <c r="C50" s="57" t="s">
        <v>45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66" t="s">
        <v>55</v>
      </c>
      <c r="B51" s="31"/>
      <c r="C51" s="67">
        <f>SUM(B52:B58)</f>
        <v>897212.04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ht="15.75" customHeight="1">
      <c r="A52" s="69">
        <v>44075.0</v>
      </c>
      <c r="B52" s="70">
        <v>769212.0</v>
      </c>
      <c r="C52" s="71" t="s">
        <v>56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ht="15.75" customHeight="1">
      <c r="A53" s="34">
        <v>44083.0</v>
      </c>
      <c r="B53" s="35">
        <v>19000.0</v>
      </c>
      <c r="C53" s="36" t="s">
        <v>57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ht="15.75" customHeight="1">
      <c r="A54" s="34">
        <v>44084.0</v>
      </c>
      <c r="B54" s="35">
        <v>3300.0</v>
      </c>
      <c r="C54" s="36" t="s">
        <v>58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ht="15.75" customHeight="1">
      <c r="A55" s="34">
        <v>44089.0</v>
      </c>
      <c r="B55" s="35">
        <v>8512.0</v>
      </c>
      <c r="C55" s="36" t="s">
        <v>59</v>
      </c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ht="15.75" customHeight="1">
      <c r="A56" s="34">
        <v>44103.0</v>
      </c>
      <c r="B56" s="35">
        <v>21200.0</v>
      </c>
      <c r="C56" s="36" t="s">
        <v>60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ht="15.75" customHeight="1">
      <c r="A57" s="55" t="s">
        <v>30</v>
      </c>
      <c r="B57" s="63">
        <f>8218+12643.6+126.44</f>
        <v>20988.04</v>
      </c>
      <c r="C57" s="64" t="s">
        <v>31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55" t="s">
        <v>32</v>
      </c>
      <c r="B58" s="63">
        <v>55000.0</v>
      </c>
      <c r="C58" s="64" t="s">
        <v>34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66" t="s">
        <v>61</v>
      </c>
      <c r="B59" s="31"/>
      <c r="C59" s="72">
        <f>SUM(B60:B72)</f>
        <v>626085.18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69">
        <v>44077.0</v>
      </c>
      <c r="B60" s="70">
        <v>9006.0</v>
      </c>
      <c r="C60" s="73" t="s">
        <v>62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69">
        <v>44081.0</v>
      </c>
      <c r="B61" s="70">
        <v>11600.0</v>
      </c>
      <c r="C61" s="73" t="s">
        <v>63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69">
        <v>44082.0</v>
      </c>
      <c r="B62" s="70">
        <v>1.0</v>
      </c>
      <c r="C62" s="73" t="s">
        <v>64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69">
        <v>44084.0</v>
      </c>
      <c r="B63" s="70">
        <v>987.0</v>
      </c>
      <c r="C63" s="73" t="s">
        <v>65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74">
        <v>44085.0</v>
      </c>
      <c r="B64" s="75">
        <v>25000.0</v>
      </c>
      <c r="C64" s="76" t="s">
        <v>66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74">
        <v>44088.0</v>
      </c>
      <c r="B65" s="75">
        <v>2000.0</v>
      </c>
      <c r="C65" s="76" t="s">
        <v>67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34">
        <v>44092.0</v>
      </c>
      <c r="B66" s="75">
        <v>3600.0</v>
      </c>
      <c r="C66" s="76" t="s">
        <v>68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34">
        <v>44097.0</v>
      </c>
      <c r="B67" s="75">
        <v>3120.0</v>
      </c>
      <c r="C67" s="76" t="s">
        <v>69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4.25" customHeight="1">
      <c r="A68" s="34">
        <v>44098.0</v>
      </c>
      <c r="B68" s="75">
        <v>8790.0</v>
      </c>
      <c r="C68" s="76" t="s">
        <v>70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55" t="s">
        <v>30</v>
      </c>
      <c r="B69" s="56">
        <f>23791+42239.33+422.39</f>
        <v>66452.72</v>
      </c>
      <c r="C69" s="57" t="s">
        <v>31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34" t="s">
        <v>32</v>
      </c>
      <c r="B70" s="35">
        <f>8889.46+35+43+1950</f>
        <v>10917.46</v>
      </c>
      <c r="C70" s="36" t="s">
        <v>71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34" t="s">
        <v>32</v>
      </c>
      <c r="B71" s="54">
        <v>305000.0</v>
      </c>
      <c r="C71" s="36" t="s">
        <v>72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34" t="s">
        <v>32</v>
      </c>
      <c r="B72" s="54">
        <v>179611.0</v>
      </c>
      <c r="C72" s="36" t="s">
        <v>34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33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33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33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33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33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33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33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33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33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33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33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33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33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33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33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33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33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33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33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33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33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33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3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33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33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33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33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33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3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3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33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33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33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33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77"/>
      <c r="B107" s="78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77"/>
      <c r="B108" s="78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77"/>
      <c r="B109" s="78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77"/>
      <c r="B110" s="78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77"/>
      <c r="B111" s="78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77"/>
      <c r="B112" s="78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77"/>
      <c r="B113" s="78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77"/>
      <c r="B114" s="78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77"/>
      <c r="B115" s="78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77"/>
      <c r="B116" s="78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77"/>
      <c r="B117" s="78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77"/>
      <c r="B118" s="78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77"/>
      <c r="B119" s="78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77"/>
      <c r="B120" s="78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77"/>
      <c r="B121" s="78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77"/>
      <c r="B122" s="78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77"/>
      <c r="B123" s="78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77"/>
      <c r="B124" s="78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77"/>
      <c r="B125" s="78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77"/>
      <c r="B126" s="78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77"/>
      <c r="B127" s="78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77"/>
      <c r="B128" s="78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77"/>
      <c r="B129" s="78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77"/>
      <c r="B130" s="78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77"/>
      <c r="B131" s="78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77"/>
      <c r="B132" s="78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77"/>
      <c r="B133" s="7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77"/>
      <c r="B134" s="78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77"/>
      <c r="B135" s="78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77"/>
      <c r="B136" s="78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77"/>
      <c r="B137" s="78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77"/>
      <c r="B138" s="78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77"/>
      <c r="B139" s="78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77"/>
      <c r="B140" s="78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77"/>
      <c r="B141" s="78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77"/>
      <c r="B142" s="78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77"/>
      <c r="B143" s="78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77"/>
      <c r="B144" s="78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77"/>
      <c r="B145" s="78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77"/>
      <c r="B146" s="78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77"/>
      <c r="B147" s="78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77"/>
      <c r="B148" s="78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77"/>
      <c r="B149" s="78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77"/>
      <c r="B150" s="78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77"/>
      <c r="B151" s="78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77"/>
      <c r="B152" s="78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77"/>
      <c r="B153" s="78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77"/>
      <c r="B154" s="78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77"/>
      <c r="B155" s="78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77"/>
      <c r="B156" s="78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77"/>
      <c r="B157" s="78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77"/>
      <c r="B158" s="78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77"/>
      <c r="B159" s="78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77"/>
      <c r="B160" s="78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77"/>
      <c r="B161" s="78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77"/>
      <c r="B162" s="78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77"/>
      <c r="B163" s="78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77"/>
      <c r="B164" s="78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77"/>
      <c r="B165" s="78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77"/>
      <c r="B166" s="78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77"/>
      <c r="B167" s="78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77"/>
      <c r="B168" s="78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77"/>
      <c r="B169" s="78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77"/>
      <c r="B170" s="78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77"/>
      <c r="B171" s="78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77"/>
      <c r="B172" s="78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77"/>
      <c r="B173" s="78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77"/>
      <c r="B174" s="78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77"/>
      <c r="B175" s="78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77"/>
      <c r="B176" s="78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77"/>
      <c r="B177" s="78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77"/>
      <c r="B178" s="78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77"/>
      <c r="B179" s="78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77"/>
      <c r="B180" s="78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77"/>
      <c r="B181" s="78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77"/>
      <c r="B182" s="78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77"/>
      <c r="B183" s="78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77"/>
      <c r="B184" s="78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77"/>
      <c r="B185" s="78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77"/>
      <c r="B186" s="78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77"/>
      <c r="B187" s="78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77"/>
      <c r="B188" s="78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77"/>
      <c r="B189" s="78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77"/>
      <c r="B190" s="78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77"/>
      <c r="B191" s="78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77"/>
      <c r="B192" s="78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77"/>
      <c r="B193" s="78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77"/>
      <c r="B194" s="78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77"/>
      <c r="B195" s="78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77"/>
      <c r="B196" s="78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77"/>
      <c r="B197" s="78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77"/>
      <c r="B198" s="78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77"/>
      <c r="B199" s="78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77"/>
      <c r="B200" s="78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77"/>
      <c r="B201" s="78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77"/>
      <c r="B202" s="78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77"/>
      <c r="B203" s="78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77"/>
      <c r="B204" s="78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77"/>
      <c r="B205" s="78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77"/>
      <c r="B206" s="78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77"/>
      <c r="B207" s="78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77"/>
      <c r="B208" s="78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77"/>
      <c r="B209" s="78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77"/>
      <c r="B210" s="78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77"/>
      <c r="B211" s="78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77"/>
      <c r="B212" s="78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77"/>
      <c r="B213" s="78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77"/>
      <c r="B214" s="78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77"/>
      <c r="B215" s="78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77"/>
      <c r="B216" s="78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77"/>
      <c r="B217" s="78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77"/>
      <c r="B218" s="78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77"/>
      <c r="B219" s="78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77"/>
      <c r="B220" s="78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77"/>
      <c r="B221" s="78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77"/>
      <c r="B222" s="78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77"/>
      <c r="B223" s="78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77"/>
      <c r="B224" s="78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77"/>
      <c r="B225" s="78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77"/>
      <c r="B226" s="78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77"/>
      <c r="B227" s="78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77"/>
      <c r="B228" s="78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77"/>
      <c r="B229" s="78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77"/>
      <c r="B230" s="78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77"/>
      <c r="B231" s="78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77"/>
      <c r="B232" s="78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77"/>
      <c r="B233" s="78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77"/>
      <c r="B234" s="78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77"/>
      <c r="B235" s="78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77"/>
      <c r="B236" s="78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77"/>
      <c r="B237" s="78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77"/>
      <c r="B238" s="78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77"/>
      <c r="B239" s="78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77"/>
      <c r="B240" s="78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77"/>
      <c r="B241" s="78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77"/>
      <c r="B242" s="78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77"/>
      <c r="B243" s="78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77"/>
      <c r="B244" s="78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77"/>
      <c r="B245" s="78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77"/>
      <c r="B246" s="78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77"/>
      <c r="B247" s="78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77"/>
      <c r="B248" s="78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77"/>
      <c r="B249" s="78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77"/>
      <c r="B250" s="78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77"/>
      <c r="B251" s="78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77"/>
      <c r="B252" s="78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77"/>
      <c r="B253" s="78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77"/>
      <c r="B254" s="78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77"/>
      <c r="B255" s="78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77"/>
      <c r="B256" s="78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77"/>
      <c r="B257" s="78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77"/>
      <c r="B258" s="78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77"/>
      <c r="B259" s="78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77"/>
      <c r="B260" s="78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77"/>
      <c r="B261" s="78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77"/>
      <c r="B262" s="78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77"/>
      <c r="B263" s="78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77"/>
      <c r="B264" s="78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77"/>
      <c r="B265" s="78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77"/>
      <c r="B266" s="78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77"/>
      <c r="B267" s="78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77"/>
      <c r="B268" s="78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77"/>
      <c r="B269" s="78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77"/>
      <c r="B270" s="78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77"/>
      <c r="B271" s="78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77"/>
      <c r="B272" s="78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77"/>
      <c r="B273" s="78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77"/>
      <c r="B274" s="78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77"/>
      <c r="B275" s="78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77"/>
      <c r="B276" s="78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77"/>
      <c r="B277" s="78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77"/>
      <c r="B278" s="78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77"/>
      <c r="B279" s="78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77"/>
      <c r="B280" s="78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77"/>
      <c r="B281" s="78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77"/>
      <c r="B282" s="78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77"/>
      <c r="B283" s="78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77"/>
      <c r="B284" s="78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77"/>
      <c r="B285" s="78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77"/>
      <c r="B286" s="78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77"/>
      <c r="B287" s="78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77"/>
      <c r="B288" s="78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77"/>
      <c r="B289" s="78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77"/>
      <c r="B290" s="78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77"/>
      <c r="B291" s="78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77"/>
      <c r="B292" s="78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77"/>
      <c r="B293" s="78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77"/>
      <c r="B294" s="78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77"/>
      <c r="B295" s="78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77"/>
      <c r="B296" s="78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77"/>
      <c r="B297" s="78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77"/>
      <c r="B298" s="78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77"/>
      <c r="B299" s="78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77"/>
      <c r="B300" s="78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77"/>
      <c r="B301" s="78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77"/>
      <c r="B302" s="78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77"/>
      <c r="B303" s="78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77"/>
      <c r="B304" s="78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77"/>
      <c r="B305" s="78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77"/>
      <c r="B306" s="78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77"/>
      <c r="B307" s="78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77"/>
      <c r="B308" s="78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77"/>
      <c r="B309" s="78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77"/>
      <c r="B310" s="78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77"/>
      <c r="B311" s="78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77"/>
      <c r="B312" s="78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77"/>
      <c r="B313" s="78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77"/>
      <c r="B314" s="78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77"/>
      <c r="B315" s="78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77"/>
      <c r="B316" s="78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77"/>
      <c r="B317" s="78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77"/>
      <c r="B318" s="78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77"/>
      <c r="B319" s="78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77"/>
      <c r="B320" s="78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77"/>
      <c r="B321" s="78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77"/>
      <c r="B322" s="78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77"/>
      <c r="B323" s="78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77"/>
      <c r="B324" s="78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77"/>
      <c r="B325" s="78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77"/>
      <c r="B326" s="78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77"/>
      <c r="B327" s="78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77"/>
      <c r="B328" s="78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77"/>
      <c r="B329" s="78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77"/>
      <c r="B330" s="78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77"/>
      <c r="B331" s="78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77"/>
      <c r="B332" s="78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77"/>
      <c r="B333" s="78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77"/>
      <c r="B334" s="78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77"/>
      <c r="B335" s="78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77"/>
      <c r="B336" s="78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77"/>
      <c r="B337" s="78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77"/>
      <c r="B338" s="78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77"/>
      <c r="B339" s="78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77"/>
      <c r="B340" s="78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77"/>
      <c r="B341" s="78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77"/>
      <c r="B342" s="78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77"/>
      <c r="B343" s="78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77"/>
      <c r="B344" s="78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77"/>
      <c r="B345" s="78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77"/>
      <c r="B346" s="78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77"/>
      <c r="B347" s="78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77"/>
      <c r="B348" s="78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77"/>
      <c r="B349" s="78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77"/>
      <c r="B350" s="78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77"/>
      <c r="B351" s="78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77"/>
      <c r="B352" s="78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77"/>
      <c r="B353" s="78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77"/>
      <c r="B354" s="78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77"/>
      <c r="B355" s="78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77"/>
      <c r="B356" s="78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77"/>
      <c r="B357" s="78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77"/>
      <c r="B358" s="78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77"/>
      <c r="B359" s="78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77"/>
      <c r="B360" s="78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77"/>
      <c r="B361" s="78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77"/>
      <c r="B362" s="78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77"/>
      <c r="B363" s="78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77"/>
      <c r="B364" s="78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77"/>
      <c r="B365" s="78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77"/>
      <c r="B366" s="78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77"/>
      <c r="B367" s="78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77"/>
      <c r="B368" s="78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77"/>
      <c r="B369" s="78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77"/>
      <c r="B370" s="78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77"/>
      <c r="B371" s="78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77"/>
      <c r="B372" s="78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77"/>
      <c r="B373" s="78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77"/>
      <c r="B374" s="78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77"/>
      <c r="B375" s="78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77"/>
      <c r="B376" s="78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77"/>
      <c r="B377" s="78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77"/>
      <c r="B378" s="78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77"/>
      <c r="B379" s="78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77"/>
      <c r="B380" s="78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77"/>
      <c r="B381" s="78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77"/>
      <c r="B382" s="78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77"/>
      <c r="B383" s="78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77"/>
      <c r="B384" s="78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77"/>
      <c r="B385" s="78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77"/>
      <c r="B386" s="78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77"/>
      <c r="B387" s="78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77"/>
      <c r="B388" s="78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77"/>
      <c r="B389" s="78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77"/>
      <c r="B390" s="78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77"/>
      <c r="B391" s="78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77"/>
      <c r="B392" s="78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77"/>
      <c r="B393" s="78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77"/>
      <c r="B394" s="78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77"/>
      <c r="B395" s="78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77"/>
      <c r="B396" s="78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77"/>
      <c r="B397" s="78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77"/>
      <c r="B398" s="78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77"/>
      <c r="B399" s="78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77"/>
      <c r="B400" s="78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77"/>
      <c r="B401" s="78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77"/>
      <c r="B402" s="78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77"/>
      <c r="B403" s="78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77"/>
      <c r="B404" s="78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77"/>
      <c r="B405" s="78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77"/>
      <c r="B406" s="78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77"/>
      <c r="B407" s="78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77"/>
      <c r="B408" s="78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77"/>
      <c r="B409" s="78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77"/>
      <c r="B410" s="78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77"/>
      <c r="B411" s="78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77"/>
      <c r="B412" s="78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77"/>
      <c r="B413" s="78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77"/>
      <c r="B414" s="78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77"/>
      <c r="B415" s="78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77"/>
      <c r="B416" s="78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77"/>
      <c r="B417" s="78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77"/>
      <c r="B418" s="78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77"/>
      <c r="B419" s="78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77"/>
      <c r="B420" s="78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77"/>
      <c r="B421" s="78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77"/>
      <c r="B422" s="78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77"/>
      <c r="B423" s="78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77"/>
      <c r="B424" s="78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77"/>
      <c r="B425" s="78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77"/>
      <c r="B426" s="78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77"/>
      <c r="B427" s="78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77"/>
      <c r="B428" s="78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77"/>
      <c r="B429" s="78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77"/>
      <c r="B430" s="78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77"/>
      <c r="B431" s="78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77"/>
      <c r="B432" s="78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77"/>
      <c r="B433" s="78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77"/>
      <c r="B434" s="78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77"/>
      <c r="B435" s="78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77"/>
      <c r="B436" s="78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77"/>
      <c r="B437" s="78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77"/>
      <c r="B438" s="78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77"/>
      <c r="B439" s="78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77"/>
      <c r="B440" s="78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77"/>
      <c r="B441" s="78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77"/>
      <c r="B442" s="78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77"/>
      <c r="B443" s="78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77"/>
      <c r="B444" s="78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77"/>
      <c r="B445" s="78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77"/>
      <c r="B446" s="78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77"/>
      <c r="B447" s="78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77"/>
      <c r="B448" s="78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77"/>
      <c r="B449" s="78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77"/>
      <c r="B450" s="78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77"/>
      <c r="B451" s="78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77"/>
      <c r="B452" s="78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77"/>
      <c r="B453" s="78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77"/>
      <c r="B454" s="78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77"/>
      <c r="B455" s="78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77"/>
      <c r="B456" s="78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77"/>
      <c r="B457" s="78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77"/>
      <c r="B458" s="78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77"/>
      <c r="B459" s="78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77"/>
      <c r="B460" s="78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77"/>
      <c r="B461" s="78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77"/>
      <c r="B462" s="78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77"/>
      <c r="B463" s="78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77"/>
      <c r="B464" s="78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77"/>
      <c r="B465" s="78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77"/>
      <c r="B466" s="78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77"/>
      <c r="B467" s="78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77"/>
      <c r="B468" s="78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77"/>
      <c r="B469" s="78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77"/>
      <c r="B470" s="78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77"/>
      <c r="B471" s="78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77"/>
      <c r="B472" s="78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77"/>
      <c r="B473" s="78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77"/>
      <c r="B474" s="78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77"/>
      <c r="B475" s="78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77"/>
      <c r="B476" s="78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77"/>
      <c r="B477" s="78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77"/>
      <c r="B478" s="78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77"/>
      <c r="B479" s="78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77"/>
      <c r="B480" s="78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77"/>
      <c r="B481" s="78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77"/>
      <c r="B482" s="78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77"/>
      <c r="B483" s="78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77"/>
      <c r="B484" s="78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77"/>
      <c r="B485" s="78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77"/>
      <c r="B486" s="78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77"/>
      <c r="B487" s="78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77"/>
      <c r="B488" s="78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77"/>
      <c r="B489" s="78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77"/>
      <c r="B490" s="78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77"/>
      <c r="B491" s="78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77"/>
      <c r="B492" s="78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77"/>
      <c r="B493" s="78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77"/>
      <c r="B494" s="78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77"/>
      <c r="B495" s="78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77"/>
      <c r="B496" s="78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77"/>
      <c r="B497" s="78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77"/>
      <c r="B498" s="78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77"/>
      <c r="B499" s="78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77"/>
      <c r="B500" s="78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77"/>
      <c r="B501" s="78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77"/>
      <c r="B502" s="78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77"/>
      <c r="B503" s="78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77"/>
      <c r="B504" s="78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77"/>
      <c r="B505" s="78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77"/>
      <c r="B506" s="78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77"/>
      <c r="B507" s="78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77"/>
      <c r="B508" s="78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77"/>
      <c r="B509" s="78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77"/>
      <c r="B510" s="78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77"/>
      <c r="B511" s="78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77"/>
      <c r="B512" s="78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77"/>
      <c r="B513" s="78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77"/>
      <c r="B514" s="78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77"/>
      <c r="B515" s="78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77"/>
      <c r="B516" s="78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77"/>
      <c r="B517" s="78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77"/>
      <c r="B518" s="78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77"/>
      <c r="B519" s="78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77"/>
      <c r="B520" s="78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77"/>
      <c r="B521" s="78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77"/>
      <c r="B522" s="78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77"/>
      <c r="B523" s="78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77"/>
      <c r="B524" s="78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77"/>
      <c r="B525" s="78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77"/>
      <c r="B526" s="78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77"/>
      <c r="B527" s="78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77"/>
      <c r="B528" s="78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77"/>
      <c r="B529" s="78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77"/>
      <c r="B530" s="78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77"/>
      <c r="B531" s="78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77"/>
      <c r="B532" s="78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77"/>
      <c r="B533" s="78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77"/>
      <c r="B534" s="78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77"/>
      <c r="B535" s="78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77"/>
      <c r="B536" s="78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77"/>
      <c r="B537" s="78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77"/>
      <c r="B538" s="78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77"/>
      <c r="B539" s="78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77"/>
      <c r="B540" s="78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77"/>
      <c r="B541" s="78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77"/>
      <c r="B542" s="78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77"/>
      <c r="B543" s="78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77"/>
      <c r="B544" s="78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77"/>
      <c r="B545" s="78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77"/>
      <c r="B546" s="78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77"/>
      <c r="B547" s="78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77"/>
      <c r="B548" s="78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77"/>
      <c r="B549" s="78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77"/>
      <c r="B550" s="78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77"/>
      <c r="B551" s="78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77"/>
      <c r="B552" s="78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77"/>
      <c r="B553" s="78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77"/>
      <c r="B554" s="78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77"/>
      <c r="B555" s="78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77"/>
      <c r="B556" s="78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77"/>
      <c r="B557" s="78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77"/>
      <c r="B558" s="78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77"/>
      <c r="B559" s="78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77"/>
      <c r="B560" s="78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77"/>
      <c r="B561" s="78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77"/>
      <c r="B562" s="78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77"/>
      <c r="B563" s="78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77"/>
      <c r="B564" s="78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77"/>
      <c r="B565" s="78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77"/>
      <c r="B566" s="78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77"/>
      <c r="B567" s="78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77"/>
      <c r="B568" s="78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77"/>
      <c r="B569" s="78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77"/>
      <c r="B570" s="78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77"/>
      <c r="B571" s="78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77"/>
      <c r="B572" s="78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77"/>
      <c r="B573" s="78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77"/>
      <c r="B574" s="78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77"/>
      <c r="B575" s="78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77"/>
      <c r="B576" s="78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77"/>
      <c r="B577" s="78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77"/>
      <c r="B578" s="78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77"/>
      <c r="B579" s="78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77"/>
      <c r="B580" s="78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77"/>
      <c r="B581" s="78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77"/>
      <c r="B582" s="78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77"/>
      <c r="B583" s="78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77"/>
      <c r="B584" s="78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77"/>
      <c r="B585" s="78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77"/>
      <c r="B586" s="78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77"/>
      <c r="B587" s="78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77"/>
      <c r="B588" s="78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77"/>
      <c r="B589" s="78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77"/>
      <c r="B590" s="78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77"/>
      <c r="B591" s="78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77"/>
      <c r="B592" s="78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77"/>
      <c r="B593" s="78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77"/>
      <c r="B594" s="78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77"/>
      <c r="B595" s="78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77"/>
      <c r="B596" s="78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77"/>
      <c r="B597" s="78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77"/>
      <c r="B598" s="78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77"/>
      <c r="B599" s="78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77"/>
      <c r="B600" s="78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77"/>
      <c r="B601" s="78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77"/>
      <c r="B602" s="78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77"/>
      <c r="B603" s="78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77"/>
      <c r="B604" s="78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77"/>
      <c r="B605" s="78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77"/>
      <c r="B606" s="78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77"/>
      <c r="B607" s="78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77"/>
      <c r="B608" s="78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77"/>
      <c r="B609" s="78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77"/>
      <c r="B610" s="78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77"/>
      <c r="B611" s="78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77"/>
      <c r="B612" s="78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77"/>
      <c r="B613" s="78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77"/>
      <c r="B614" s="78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77"/>
      <c r="B615" s="78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77"/>
      <c r="B616" s="78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77"/>
      <c r="B617" s="78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77"/>
      <c r="B618" s="78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77"/>
      <c r="B619" s="78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77"/>
      <c r="B620" s="78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77"/>
      <c r="B621" s="78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77"/>
      <c r="B622" s="78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77"/>
      <c r="B623" s="78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77"/>
      <c r="B624" s="78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77"/>
      <c r="B625" s="78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77"/>
      <c r="B626" s="78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77"/>
      <c r="B627" s="78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77"/>
      <c r="B628" s="78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77"/>
      <c r="B629" s="78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77"/>
      <c r="B630" s="78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77"/>
      <c r="B631" s="78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77"/>
      <c r="B632" s="78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77"/>
      <c r="B633" s="78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77"/>
      <c r="B634" s="78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77"/>
      <c r="B635" s="78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77"/>
      <c r="B636" s="78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77"/>
      <c r="B637" s="78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77"/>
      <c r="B638" s="78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77"/>
      <c r="B639" s="78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77"/>
      <c r="B640" s="78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77"/>
      <c r="B641" s="78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77"/>
      <c r="B642" s="78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77"/>
      <c r="B643" s="78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77"/>
      <c r="B644" s="78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77"/>
      <c r="B645" s="78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77"/>
      <c r="B646" s="78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77"/>
      <c r="B647" s="78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77"/>
      <c r="B648" s="78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77"/>
      <c r="B649" s="78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77"/>
      <c r="B650" s="78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77"/>
      <c r="B651" s="78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77"/>
      <c r="B652" s="78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77"/>
      <c r="B653" s="78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77"/>
      <c r="B654" s="78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77"/>
      <c r="B655" s="78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77"/>
      <c r="B656" s="78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77"/>
      <c r="B657" s="78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77"/>
      <c r="B658" s="78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77"/>
      <c r="B659" s="78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77"/>
      <c r="B660" s="78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77"/>
      <c r="B661" s="78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77"/>
      <c r="B662" s="78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77"/>
      <c r="B663" s="78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77"/>
      <c r="B664" s="78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77"/>
      <c r="B665" s="78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77"/>
      <c r="B666" s="78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77"/>
      <c r="B667" s="78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77"/>
      <c r="B668" s="78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77"/>
      <c r="B669" s="78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77"/>
      <c r="B670" s="78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77"/>
      <c r="B671" s="78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77"/>
      <c r="B672" s="78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77"/>
      <c r="B673" s="78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77"/>
      <c r="B674" s="78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77"/>
      <c r="B675" s="78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77"/>
      <c r="B676" s="78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77"/>
      <c r="B677" s="78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77"/>
      <c r="B678" s="78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77"/>
      <c r="B679" s="78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77"/>
      <c r="B680" s="78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77"/>
      <c r="B681" s="78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77"/>
      <c r="B682" s="78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77"/>
      <c r="B683" s="78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77"/>
      <c r="B684" s="78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77"/>
      <c r="B685" s="78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77"/>
      <c r="B686" s="78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77"/>
      <c r="B687" s="78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77"/>
      <c r="B688" s="78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77"/>
      <c r="B689" s="78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77"/>
      <c r="B690" s="78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77"/>
      <c r="B691" s="78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77"/>
      <c r="B692" s="78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77"/>
      <c r="B693" s="78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77"/>
      <c r="B694" s="78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77"/>
      <c r="B695" s="78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77"/>
      <c r="B696" s="78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77"/>
      <c r="B697" s="78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77"/>
      <c r="B698" s="78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77"/>
      <c r="B699" s="78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77"/>
      <c r="B700" s="78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77"/>
      <c r="B701" s="78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77"/>
      <c r="B702" s="78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77"/>
      <c r="B703" s="78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77"/>
      <c r="B704" s="78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77"/>
      <c r="B705" s="78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77"/>
      <c r="B706" s="78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77"/>
      <c r="B707" s="78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77"/>
      <c r="B708" s="78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77"/>
      <c r="B709" s="78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77"/>
      <c r="B710" s="78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77"/>
      <c r="B711" s="78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77"/>
      <c r="B712" s="78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77"/>
      <c r="B713" s="78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77"/>
      <c r="B714" s="78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77"/>
      <c r="B715" s="78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77"/>
      <c r="B716" s="78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77"/>
      <c r="B717" s="78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77"/>
      <c r="B718" s="78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77"/>
      <c r="B719" s="78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77"/>
      <c r="B720" s="78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77"/>
      <c r="B721" s="78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77"/>
      <c r="B722" s="78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77"/>
      <c r="B723" s="78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77"/>
      <c r="B724" s="78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77"/>
      <c r="B725" s="78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77"/>
      <c r="B726" s="78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77"/>
      <c r="B727" s="78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77"/>
      <c r="B728" s="78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77"/>
      <c r="B729" s="78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77"/>
      <c r="B730" s="78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77"/>
      <c r="B731" s="78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77"/>
      <c r="B732" s="78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77"/>
      <c r="B733" s="78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77"/>
      <c r="B734" s="78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77"/>
      <c r="B735" s="78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77"/>
      <c r="B736" s="78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77"/>
      <c r="B737" s="78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77"/>
      <c r="B738" s="78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77"/>
      <c r="B739" s="78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77"/>
      <c r="B740" s="78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77"/>
      <c r="B741" s="78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77"/>
      <c r="B742" s="78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77"/>
      <c r="B743" s="78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77"/>
      <c r="B744" s="78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77"/>
      <c r="B745" s="78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77"/>
      <c r="B746" s="78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77"/>
      <c r="B747" s="78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77"/>
      <c r="B748" s="78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77"/>
      <c r="B749" s="78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77"/>
      <c r="B750" s="78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77"/>
      <c r="B751" s="78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77"/>
      <c r="B752" s="78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77"/>
      <c r="B753" s="78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77"/>
      <c r="B754" s="78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77"/>
      <c r="B755" s="78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77"/>
      <c r="B756" s="78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77"/>
      <c r="B757" s="78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77"/>
      <c r="B758" s="78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77"/>
      <c r="B759" s="78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77"/>
      <c r="B760" s="78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77"/>
      <c r="B761" s="78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77"/>
      <c r="B762" s="78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77"/>
      <c r="B763" s="78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77"/>
      <c r="B764" s="78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77"/>
      <c r="B765" s="78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77"/>
      <c r="B766" s="78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77"/>
      <c r="B767" s="78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77"/>
      <c r="B768" s="78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77"/>
      <c r="B769" s="78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77"/>
      <c r="B770" s="78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77"/>
      <c r="B771" s="78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77"/>
      <c r="B772" s="78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77"/>
      <c r="B773" s="78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77"/>
      <c r="B774" s="78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77"/>
      <c r="B775" s="78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77"/>
      <c r="B776" s="78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77"/>
      <c r="B777" s="78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77"/>
      <c r="B778" s="78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77"/>
      <c r="B779" s="78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77"/>
      <c r="B780" s="78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77"/>
      <c r="B781" s="78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77"/>
      <c r="B782" s="78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77"/>
      <c r="B783" s="78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77"/>
      <c r="B784" s="78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77"/>
      <c r="B785" s="78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77"/>
      <c r="B786" s="78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77"/>
      <c r="B787" s="78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77"/>
      <c r="B788" s="78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77"/>
      <c r="B789" s="78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77"/>
      <c r="B790" s="78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77"/>
      <c r="B791" s="78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77"/>
      <c r="B792" s="78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77"/>
      <c r="B793" s="78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77"/>
      <c r="B794" s="78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77"/>
      <c r="B795" s="78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77"/>
      <c r="B796" s="78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77"/>
      <c r="B797" s="78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77"/>
      <c r="B798" s="78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77"/>
      <c r="B799" s="78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77"/>
      <c r="B800" s="78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77"/>
      <c r="B801" s="78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77"/>
      <c r="B802" s="78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77"/>
      <c r="B803" s="78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77"/>
      <c r="B804" s="78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77"/>
      <c r="B805" s="78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77"/>
      <c r="B806" s="78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77"/>
      <c r="B807" s="78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77"/>
      <c r="B808" s="78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77"/>
      <c r="B809" s="78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77"/>
      <c r="B810" s="78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77"/>
      <c r="B811" s="78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77"/>
      <c r="B812" s="78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77"/>
      <c r="B813" s="78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77"/>
      <c r="B814" s="78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77"/>
      <c r="B815" s="78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77"/>
      <c r="B816" s="78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77"/>
      <c r="B817" s="78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77"/>
      <c r="B818" s="78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77"/>
      <c r="B819" s="78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77"/>
      <c r="B820" s="78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77"/>
      <c r="B821" s="78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77"/>
      <c r="B822" s="78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77"/>
      <c r="B823" s="78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77"/>
      <c r="B824" s="78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77"/>
      <c r="B825" s="78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77"/>
      <c r="B826" s="78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77"/>
      <c r="B827" s="78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77"/>
      <c r="B828" s="78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77"/>
      <c r="B829" s="78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77"/>
      <c r="B830" s="78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77"/>
      <c r="B831" s="78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77"/>
      <c r="B832" s="78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77"/>
      <c r="B833" s="78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77"/>
      <c r="B834" s="78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77"/>
      <c r="B835" s="78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77"/>
      <c r="B836" s="78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77"/>
      <c r="B837" s="78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77"/>
      <c r="B838" s="78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77"/>
      <c r="B839" s="78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77"/>
      <c r="B840" s="78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77"/>
      <c r="B841" s="78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77"/>
      <c r="B842" s="78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77"/>
      <c r="B843" s="78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77"/>
      <c r="B844" s="78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77"/>
      <c r="B845" s="78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77"/>
      <c r="B846" s="78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77"/>
      <c r="B847" s="78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77"/>
      <c r="B848" s="78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77"/>
      <c r="B849" s="78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77"/>
      <c r="B850" s="78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77"/>
      <c r="B851" s="78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77"/>
      <c r="B852" s="78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77"/>
      <c r="B853" s="78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77"/>
      <c r="B854" s="78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77"/>
      <c r="B855" s="78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77"/>
      <c r="B856" s="78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77"/>
      <c r="B857" s="78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77"/>
      <c r="B858" s="78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77"/>
      <c r="B859" s="78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77"/>
      <c r="B860" s="78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77"/>
      <c r="B861" s="78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77"/>
      <c r="B862" s="78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77"/>
      <c r="B863" s="78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77"/>
      <c r="B864" s="78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77"/>
      <c r="B865" s="78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77"/>
      <c r="B866" s="78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77"/>
      <c r="B867" s="78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77"/>
      <c r="B868" s="78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77"/>
      <c r="B869" s="78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77"/>
      <c r="B870" s="78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77"/>
      <c r="B871" s="78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77"/>
      <c r="B872" s="78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77"/>
      <c r="B873" s="78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77"/>
      <c r="B874" s="78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77"/>
      <c r="B875" s="78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77"/>
      <c r="B876" s="78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77"/>
      <c r="B877" s="78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77"/>
      <c r="B878" s="78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77"/>
      <c r="B879" s="78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77"/>
      <c r="B880" s="78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77"/>
      <c r="B881" s="78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77"/>
      <c r="B882" s="78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77"/>
      <c r="B883" s="78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77"/>
      <c r="B884" s="78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77"/>
      <c r="B885" s="78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77"/>
      <c r="B886" s="78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77"/>
      <c r="B887" s="78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77"/>
      <c r="B888" s="78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77"/>
      <c r="B889" s="78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77"/>
      <c r="B890" s="78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77"/>
      <c r="B891" s="78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77"/>
      <c r="B892" s="78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77"/>
      <c r="B893" s="78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77"/>
      <c r="B894" s="78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77"/>
      <c r="B895" s="78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77"/>
      <c r="B896" s="78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77"/>
      <c r="B897" s="78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77"/>
      <c r="B898" s="78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77"/>
      <c r="B899" s="78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77"/>
      <c r="B900" s="78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77"/>
      <c r="B901" s="78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77"/>
      <c r="B902" s="78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77"/>
      <c r="B903" s="78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77"/>
      <c r="B904" s="78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77"/>
      <c r="B905" s="78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77"/>
      <c r="B906" s="78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77"/>
      <c r="B907" s="78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77"/>
      <c r="B908" s="78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77"/>
      <c r="B909" s="78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77"/>
      <c r="B910" s="78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77"/>
      <c r="B911" s="78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77"/>
      <c r="B912" s="78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77"/>
      <c r="B913" s="78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77"/>
      <c r="B914" s="78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77"/>
      <c r="B915" s="78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77"/>
      <c r="B916" s="78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77"/>
      <c r="B917" s="78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77"/>
      <c r="B918" s="78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77"/>
      <c r="B919" s="78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77"/>
      <c r="B920" s="78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77"/>
      <c r="B921" s="78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77"/>
      <c r="B922" s="78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77"/>
      <c r="B923" s="78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77"/>
      <c r="B924" s="78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77"/>
      <c r="B925" s="78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77"/>
      <c r="B926" s="78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77"/>
      <c r="B927" s="78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77"/>
      <c r="B928" s="78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77"/>
      <c r="B929" s="78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77"/>
      <c r="B930" s="78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77"/>
      <c r="B931" s="78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77"/>
      <c r="B932" s="78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77"/>
      <c r="B933" s="78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77"/>
      <c r="B934" s="78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77"/>
      <c r="B935" s="78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77"/>
      <c r="B936" s="78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77"/>
      <c r="B937" s="78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77"/>
      <c r="B938" s="78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77"/>
      <c r="B939" s="78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77"/>
      <c r="B940" s="78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77"/>
      <c r="B941" s="78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77"/>
      <c r="B942" s="78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77"/>
      <c r="B943" s="78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77"/>
      <c r="B944" s="78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77"/>
      <c r="B945" s="78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77"/>
      <c r="B946" s="78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77"/>
      <c r="B947" s="78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77"/>
      <c r="B948" s="78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77"/>
      <c r="B949" s="78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77"/>
      <c r="B950" s="78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77"/>
      <c r="B951" s="78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77"/>
      <c r="B952" s="78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77"/>
      <c r="B953" s="78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77"/>
      <c r="B954" s="78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77"/>
      <c r="B955" s="78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77"/>
      <c r="B956" s="78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77"/>
      <c r="B957" s="78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77"/>
      <c r="B958" s="78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77"/>
      <c r="B959" s="78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77"/>
      <c r="B960" s="78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77"/>
      <c r="B961" s="78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77"/>
      <c r="B962" s="78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77"/>
      <c r="B963" s="78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77"/>
      <c r="B964" s="78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77"/>
      <c r="B965" s="78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77"/>
      <c r="B966" s="78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77"/>
      <c r="B967" s="78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77"/>
      <c r="B968" s="78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77"/>
      <c r="B969" s="78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77"/>
      <c r="B970" s="78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77"/>
      <c r="B971" s="78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77"/>
      <c r="B972" s="78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77"/>
      <c r="B973" s="78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77"/>
      <c r="B974" s="78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77"/>
      <c r="B975" s="78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77"/>
      <c r="B976" s="78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77"/>
      <c r="B977" s="78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77"/>
      <c r="B978" s="78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77"/>
      <c r="B979" s="78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77"/>
      <c r="B980" s="78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77"/>
      <c r="B981" s="78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77"/>
      <c r="B982" s="78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77"/>
      <c r="B983" s="78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77"/>
      <c r="B984" s="78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77"/>
      <c r="B985" s="78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77"/>
      <c r="B986" s="78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77"/>
      <c r="B987" s="78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77"/>
      <c r="B988" s="78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77"/>
      <c r="B989" s="78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77"/>
      <c r="B990" s="78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77"/>
      <c r="B991" s="78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77"/>
      <c r="B992" s="78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77"/>
      <c r="B993" s="78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77"/>
      <c r="B994" s="78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77"/>
      <c r="B995" s="78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77"/>
      <c r="B996" s="78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77"/>
      <c r="B997" s="78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77"/>
      <c r="B998" s="78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77"/>
      <c r="B999" s="78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77"/>
      <c r="B1000" s="78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11:B11"/>
    <mergeCell ref="A25:B25"/>
    <mergeCell ref="A37:B37"/>
    <mergeCell ref="A51:B51"/>
    <mergeCell ref="A59:B5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0"/>
  </cols>
  <sheetData>
    <row r="1" ht="15.75" customHeight="1">
      <c r="A1" s="79" t="s">
        <v>4</v>
      </c>
      <c r="B1" s="80"/>
      <c r="C1" s="24"/>
      <c r="D1" s="25">
        <f>D3+D8+D17</f>
        <v>3172087.94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81" t="s">
        <v>73</v>
      </c>
      <c r="D2" s="82" t="s">
        <v>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83" t="s">
        <v>75</v>
      </c>
      <c r="B3" s="84"/>
      <c r="C3" s="31"/>
      <c r="D3" s="85">
        <f>SUM(B4:B7)</f>
        <v>927162.79</v>
      </c>
      <c r="E3" s="86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>
      <c r="A4" s="87" t="s">
        <v>32</v>
      </c>
      <c r="B4" s="56">
        <v>781386.86</v>
      </c>
      <c r="C4" s="88" t="s">
        <v>76</v>
      </c>
      <c r="D4" s="89" t="s">
        <v>77</v>
      </c>
      <c r="E4" s="90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>
      <c r="A5" s="87" t="s">
        <v>32</v>
      </c>
      <c r="B5" s="56">
        <v>32729.7</v>
      </c>
      <c r="C5" s="88" t="s">
        <v>76</v>
      </c>
      <c r="D5" s="89" t="s">
        <v>78</v>
      </c>
      <c r="E5" s="90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>
      <c r="A6" s="87" t="s">
        <v>32</v>
      </c>
      <c r="B6" s="56">
        <v>2650.23</v>
      </c>
      <c r="C6" s="88" t="s">
        <v>76</v>
      </c>
      <c r="D6" s="89" t="s">
        <v>79</v>
      </c>
      <c r="E6" s="90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>
      <c r="A7" s="87" t="s">
        <v>32</v>
      </c>
      <c r="B7" s="56">
        <v>110396.0</v>
      </c>
      <c r="C7" s="88" t="s">
        <v>76</v>
      </c>
      <c r="D7" s="89" t="s">
        <v>80</v>
      </c>
      <c r="E7" s="90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>
      <c r="A8" s="92" t="s">
        <v>81</v>
      </c>
      <c r="B8" s="93"/>
      <c r="C8" s="94"/>
      <c r="D8" s="95">
        <f>SUM(B9:B16)</f>
        <v>818579.68</v>
      </c>
      <c r="E8" s="86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>
      <c r="A9" s="96">
        <v>44075.0</v>
      </c>
      <c r="B9" s="56">
        <v>10000.0</v>
      </c>
      <c r="C9" s="88" t="s">
        <v>76</v>
      </c>
      <c r="D9" s="88" t="s">
        <v>82</v>
      </c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1"/>
      <c r="Z9" s="91"/>
    </row>
    <row r="10">
      <c r="A10" s="96">
        <v>44084.0</v>
      </c>
      <c r="B10" s="56">
        <v>1500.0</v>
      </c>
      <c r="C10" s="88" t="s">
        <v>76</v>
      </c>
      <c r="D10" s="88" t="s">
        <v>83</v>
      </c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1"/>
      <c r="Z10" s="91"/>
    </row>
    <row r="11" ht="14.25" customHeight="1">
      <c r="A11" s="96">
        <v>44084.0</v>
      </c>
      <c r="B11" s="56">
        <v>100000.0</v>
      </c>
      <c r="C11" s="88" t="s">
        <v>76</v>
      </c>
      <c r="D11" s="88" t="s">
        <v>84</v>
      </c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1"/>
      <c r="Z11" s="91"/>
    </row>
    <row r="12">
      <c r="A12" s="96">
        <v>44090.0</v>
      </c>
      <c r="B12" s="56">
        <v>282192.0</v>
      </c>
      <c r="C12" s="88" t="s">
        <v>76</v>
      </c>
      <c r="D12" s="88" t="s">
        <v>85</v>
      </c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1"/>
      <c r="Z12" s="91"/>
    </row>
    <row r="13">
      <c r="A13" s="96">
        <v>44099.0</v>
      </c>
      <c r="B13" s="56">
        <v>3000.0</v>
      </c>
      <c r="C13" s="88" t="s">
        <v>76</v>
      </c>
      <c r="D13" s="88" t="s">
        <v>82</v>
      </c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1"/>
      <c r="Z13" s="91"/>
    </row>
    <row r="14" ht="13.5" customHeight="1">
      <c r="A14" s="87" t="s">
        <v>32</v>
      </c>
      <c r="B14" s="56">
        <v>141000.0</v>
      </c>
      <c r="C14" s="88" t="s">
        <v>76</v>
      </c>
      <c r="D14" s="89" t="s">
        <v>86</v>
      </c>
      <c r="E14" s="90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ht="14.25" customHeight="1">
      <c r="A15" s="87" t="s">
        <v>32</v>
      </c>
      <c r="B15" s="56">
        <v>245960.67</v>
      </c>
      <c r="C15" s="88" t="s">
        <v>76</v>
      </c>
      <c r="D15" s="89" t="s">
        <v>87</v>
      </c>
      <c r="E15" s="90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>
      <c r="A16" s="87" t="s">
        <v>32</v>
      </c>
      <c r="B16" s="56">
        <v>34927.01</v>
      </c>
      <c r="C16" s="88" t="s">
        <v>76</v>
      </c>
      <c r="D16" s="89" t="s">
        <v>88</v>
      </c>
      <c r="E16" s="90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>
      <c r="A17" s="98" t="s">
        <v>89</v>
      </c>
      <c r="B17" s="99"/>
      <c r="C17" s="40"/>
      <c r="D17" s="100">
        <f>SUM(B18:B29)</f>
        <v>1426345.47</v>
      </c>
      <c r="E17" s="86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>
      <c r="A18" s="87" t="s">
        <v>32</v>
      </c>
      <c r="B18" s="56">
        <f>9590.16+0.31</f>
        <v>9590.47</v>
      </c>
      <c r="C18" s="101" t="s">
        <v>90</v>
      </c>
      <c r="D18" s="101" t="s">
        <v>91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87" t="s">
        <v>32</v>
      </c>
      <c r="B19" s="56">
        <v>305000.0</v>
      </c>
      <c r="C19" s="101" t="s">
        <v>72</v>
      </c>
      <c r="D19" s="101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102">
        <v>44083.0</v>
      </c>
      <c r="B20" s="56">
        <v>52838.49</v>
      </c>
      <c r="C20" s="101" t="s">
        <v>92</v>
      </c>
      <c r="D20" s="57" t="s">
        <v>93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102">
        <v>44083.0</v>
      </c>
      <c r="B21" s="56">
        <v>105399.23</v>
      </c>
      <c r="C21" s="101" t="s">
        <v>92</v>
      </c>
      <c r="D21" s="57" t="s">
        <v>94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02">
        <v>44084.0</v>
      </c>
      <c r="B22" s="56">
        <v>148367.72</v>
      </c>
      <c r="C22" s="101" t="s">
        <v>92</v>
      </c>
      <c r="D22" s="57" t="s">
        <v>95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02">
        <v>44085.0</v>
      </c>
      <c r="B23" s="56">
        <v>121381.47</v>
      </c>
      <c r="C23" s="101" t="s">
        <v>92</v>
      </c>
      <c r="D23" s="57" t="s">
        <v>96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02">
        <v>44092.0</v>
      </c>
      <c r="B24" s="56">
        <v>73497.02</v>
      </c>
      <c r="C24" s="101" t="s">
        <v>92</v>
      </c>
      <c r="D24" s="57" t="s">
        <v>97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102">
        <v>44095.0</v>
      </c>
      <c r="B25" s="56">
        <v>30000.0</v>
      </c>
      <c r="C25" s="101" t="s">
        <v>92</v>
      </c>
      <c r="D25" s="57" t="s">
        <v>98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102">
        <v>44095.0</v>
      </c>
      <c r="B26" s="56">
        <v>443366.14</v>
      </c>
      <c r="C26" s="101" t="s">
        <v>92</v>
      </c>
      <c r="D26" s="57" t="s">
        <v>99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102">
        <v>44098.0</v>
      </c>
      <c r="B27" s="56">
        <v>12772.02</v>
      </c>
      <c r="C27" s="101" t="s">
        <v>92</v>
      </c>
      <c r="D27" s="57" t="s">
        <v>100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102">
        <v>44099.0</v>
      </c>
      <c r="B28" s="56">
        <v>106132.91</v>
      </c>
      <c r="C28" s="101" t="s">
        <v>92</v>
      </c>
      <c r="D28" s="57" t="s">
        <v>97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02">
        <v>44102.0</v>
      </c>
      <c r="B29" s="56">
        <v>18000.0</v>
      </c>
      <c r="C29" s="101" t="s">
        <v>92</v>
      </c>
      <c r="D29" s="57" t="s">
        <v>98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26"/>
      <c r="B30" s="7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26"/>
      <c r="B31" s="78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26"/>
      <c r="B32" s="78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6"/>
      <c r="B33" s="78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6"/>
      <c r="B34" s="78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6"/>
      <c r="B35" s="78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6"/>
      <c r="B36" s="78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6"/>
      <c r="B37" s="78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6"/>
      <c r="B38" s="78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6"/>
      <c r="B39" s="78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6"/>
      <c r="B40" s="78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6"/>
      <c r="B41" s="78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6"/>
      <c r="B42" s="78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6"/>
      <c r="B43" s="78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6"/>
      <c r="B44" s="78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6"/>
      <c r="B45" s="78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78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78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78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78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78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78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78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78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78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78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78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78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78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78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78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78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7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78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78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78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78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78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78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78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78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78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78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78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78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78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78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78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78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78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78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78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78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78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78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78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78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78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78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78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78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78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78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78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78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78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78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78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78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78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78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78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78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78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78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78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78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78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78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78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78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78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78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78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78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78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78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78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78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78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78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78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78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78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78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78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78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78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78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78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78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78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78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7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78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78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78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78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78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78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78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78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78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78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78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78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78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78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78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78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78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78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78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78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78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78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78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78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78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78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78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78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78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78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78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78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78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78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78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78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78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78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78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78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78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78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78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78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78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78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78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78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78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78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78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78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78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78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78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78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78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78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78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78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78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78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78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78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78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78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78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78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78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78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78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78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78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78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78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78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78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78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78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78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78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78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78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78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78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78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78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78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78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78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78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78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78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78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78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78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78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78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78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78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78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78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78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78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78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78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78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78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78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78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78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78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78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78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78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78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78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78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78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78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78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78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78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78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78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78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78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78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78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78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78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78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78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78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78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78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78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78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78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78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78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78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78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78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78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78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78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78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78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78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78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78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78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78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78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78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78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78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78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78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78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78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78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78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78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78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78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78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78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78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78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78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78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78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78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78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78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78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78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78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78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78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78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78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78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78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78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78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78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78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78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78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78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78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78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78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78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78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78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78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78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78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78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78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78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78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78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78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78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78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78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78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78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78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78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78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78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78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78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78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78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78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78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78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78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78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78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78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78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78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78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78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78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78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78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78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78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78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78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78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78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78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78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78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78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78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78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78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78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78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78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78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78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78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78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78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78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78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78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78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78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78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78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78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78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78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78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78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78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78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78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78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78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78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78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78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78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78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78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78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78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78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78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78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78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78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78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78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78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78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78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78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78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78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78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78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78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78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78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78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78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78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78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78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78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78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78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78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78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78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78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78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78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78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78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78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78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78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78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78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78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78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78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78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78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78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78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78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78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78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78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78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78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78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78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78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78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78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78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78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78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78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78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78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78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78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78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78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78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78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78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78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78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78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78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78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78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78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78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78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78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78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78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78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78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78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78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78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78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78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78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78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78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78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78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78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78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78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78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78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78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78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78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78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78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78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78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78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78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78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78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78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78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78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78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78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78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78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78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78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78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78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78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78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78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78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78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78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78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78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78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78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78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78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78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78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78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78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78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78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78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78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78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78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78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78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78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78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78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78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78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78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78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78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78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78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78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78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78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78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78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78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78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78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78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78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78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78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78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78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78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78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78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78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78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78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78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78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78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78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78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78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78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78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78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78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78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78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78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78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78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78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78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78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78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78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78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78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78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78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78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78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78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78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78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78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78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78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78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78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78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78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78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78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78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78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78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78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78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78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78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78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78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78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78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78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78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78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78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78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78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78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78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78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78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78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78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78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78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78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78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78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78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78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78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78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78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78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78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78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78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78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78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78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78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78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78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78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78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78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78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78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78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78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78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78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78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78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78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78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78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78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78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78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78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78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78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78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78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78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78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78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78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78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78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78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78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78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78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78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78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78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78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78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78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78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78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78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78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78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78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78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78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78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78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78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78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78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78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78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78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78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78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78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78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78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78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78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78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78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78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78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78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78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78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78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78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78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78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78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78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78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78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78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78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78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78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78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78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78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78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78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78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78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78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78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78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78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78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78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78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78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78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78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78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78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78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78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78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78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78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78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78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78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78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78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78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78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78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78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78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78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78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78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78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78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78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78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78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78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78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78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78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78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78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78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78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78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78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78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78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78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78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78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78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78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78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78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78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78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78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78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78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78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78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78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78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78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78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78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78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78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78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78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78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78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78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78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78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78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78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78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78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78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78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78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78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78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78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78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78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78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78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78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78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78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78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78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78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78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78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78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78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78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78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78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78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78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78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78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78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78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78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78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78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78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78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78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78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78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78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78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78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78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78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78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78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78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78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78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78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78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78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78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78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78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78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78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78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78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78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78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78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78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78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78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78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78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78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78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78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78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78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78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78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78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78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78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78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78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78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78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78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78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78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78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78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78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78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78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78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78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78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78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78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78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78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78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78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78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78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78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78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78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78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78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78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78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78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78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78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78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78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78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78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78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78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78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78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78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78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78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78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78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78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78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78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78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78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78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78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78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78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78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78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78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78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78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78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78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78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78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78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78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78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78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78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78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78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78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78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78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78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78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78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78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78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78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78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78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78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78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78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78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78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78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78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17:C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