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xr:revisionPtr revIDLastSave="0" documentId="13_ncr:1_{2CFB5084-3484-4E23-936C-D33A266EF3F5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4" i="6" l="1"/>
  <c r="B79" i="6"/>
  <c r="B72" i="6"/>
  <c r="B62" i="6"/>
  <c r="A26" i="14"/>
  <c r="B91" i="6" l="1"/>
  <c r="B12" i="6"/>
  <c r="B8" i="6"/>
  <c r="B22" i="6"/>
  <c r="B21" i="6"/>
  <c r="B7" i="6"/>
  <c r="B25" i="6"/>
  <c r="B43" i="6"/>
  <c r="B38" i="6"/>
  <c r="B44" i="6"/>
  <c r="B34" i="6"/>
  <c r="B54" i="6"/>
  <c r="B55" i="6"/>
  <c r="B68" i="6"/>
  <c r="B51" i="6"/>
  <c r="B57" i="6"/>
  <c r="B49" i="6"/>
  <c r="B47" i="6"/>
  <c r="B11" i="6"/>
  <c r="B31" i="6"/>
  <c r="B40" i="6"/>
  <c r="B36" i="6"/>
  <c r="B58" i="6"/>
  <c r="B52" i="6"/>
  <c r="B67" i="6" l="1"/>
  <c r="B41" i="6"/>
  <c r="B99" i="6" l="1"/>
  <c r="A28" i="14"/>
  <c r="A25" i="14"/>
  <c r="A3" i="14"/>
  <c r="A29" i="14" l="1"/>
  <c r="B100" i="6"/>
  <c r="B101" i="6" l="1"/>
</calcChain>
</file>

<file path=xl/sharedStrings.xml><?xml version="1.0" encoding="utf-8"?>
<sst xmlns="http://schemas.openxmlformats.org/spreadsheetml/2006/main" count="155" uniqueCount="129">
  <si>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</si>
  <si>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</si>
  <si>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</si>
  <si>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</si>
  <si>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</si>
  <si>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</si>
  <si>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</si>
  <si>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</si>
  <si>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</si>
  <si>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</si>
  <si>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</si>
  <si>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"Выбираем вместе"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</si>
  <si>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</si>
  <si>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</si>
  <si>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</si>
  <si>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</si>
  <si>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Гранты, субсидии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</si>
  <si>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</si>
  <si>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</si>
  <si>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</si>
  <si>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</si>
  <si>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Программа банка ВТБ "Мультибонус"</t>
  </si>
  <si>
    <t>Благотворительная платформа Совкомбанка "Про добро"</t>
  </si>
  <si>
    <t>Онлайн-платформа Благо.ру</t>
  </si>
  <si>
    <t>Онлайн-платформа Добро Mail.ru</t>
  </si>
  <si>
    <t>Благотворительные сертификаты на Giftery.ru</t>
  </si>
  <si>
    <t>Благотворительные сертификаты на Ozon.ru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</si>
  <si>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</si>
  <si>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</si>
  <si>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</si>
  <si>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</si>
  <si>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</si>
  <si>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</si>
  <si>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</si>
  <si>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Сувенирная продукция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</si>
  <si>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</si>
  <si>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</si>
  <si>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Изготовление вольеров для кошек</t>
  </si>
  <si>
    <t>Ремонт и отделка "Кошачий дом"</t>
  </si>
  <si>
    <t>Игровой комплекс для кошек</t>
  </si>
  <si>
    <t>Установка и подключение видеокамер</t>
  </si>
  <si>
    <t>Органайзеры для мед.и вет.препаратов</t>
  </si>
  <si>
    <t>Строительные материалы ("Кошачий дом")</t>
  </si>
  <si>
    <t>Дезинфекционные коврики</t>
  </si>
  <si>
    <t>Пеленки впитывающие</t>
  </si>
  <si>
    <t>Оказание услуг по обследованию подвалов домов, попадающих под снос по программе реновации</t>
  </si>
  <si>
    <t>Доработка сайта</t>
  </si>
  <si>
    <t>Печать информационных буклетов, афиш</t>
  </si>
  <si>
    <t>Услуги по монтажу видеороликов (обучающий курс)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</si>
  <si>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</si>
  <si>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Аренда склада</t>
  </si>
  <si>
    <t>Погрузо-разгрузочные работы</t>
  </si>
  <si>
    <t>Проведение хирургической операции, мед. препараты, кот Алтай, клиника Медвет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</si>
  <si>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</si>
  <si>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Услуги фотографа</t>
  </si>
  <si>
    <t>Вывоз мусора</t>
  </si>
  <si>
    <t>Услуги по перевозке животных</t>
  </si>
  <si>
    <t>Корм для кошек и собак, наполнитель</t>
  </si>
  <si>
    <t>Анализы, собака Сурма, клиника Белый клык</t>
  </si>
  <si>
    <t>Лекарственные препараты</t>
  </si>
  <si>
    <t xml:space="preserve">10.01.2024
</t>
  </si>
  <si>
    <t xml:space="preserve">10.01.2024
</t>
  </si>
  <si>
    <t>Прием хирурга, исследования, проведение КТ, собака Бобик, клиника Белый клык</t>
  </si>
  <si>
    <t>Прием терапевта, анализы, кошка Венера, клиника Белый клык</t>
  </si>
  <si>
    <t>Анализы, исследования, собака Аля, клиника Белый клык</t>
  </si>
  <si>
    <t>Прием онколога, анализы, исследования, собака Лайма, клиника Белый клык</t>
  </si>
  <si>
    <t>Анализы, исследования, хир. операция, собака Щенок, клиника Белый клык</t>
  </si>
  <si>
    <t>Ветеринарные услуги по кастрации и стерилизации собак</t>
  </si>
  <si>
    <t>Лечение в стационаре, кошка Олимпия, клиника Белый клык</t>
  </si>
  <si>
    <t>Прием онколога, собака Калинка, клиника Белый клык</t>
  </si>
  <si>
    <t>Прием дерматолога, анализы, исследования, собака Норд, клиника Белый клык</t>
  </si>
  <si>
    <t>Строительные материалы</t>
  </si>
  <si>
    <t xml:space="preserve">29.01.2024
</t>
  </si>
  <si>
    <t xml:space="preserve">09.01.2024
</t>
  </si>
  <si>
    <t xml:space="preserve">23.01.2024
</t>
  </si>
  <si>
    <t>Прием онколога, исследования, анализы, операция, лечение в стационаре, собака Тина, клиника Белый клык</t>
  </si>
  <si>
    <t xml:space="preserve">23.01.2024
</t>
  </si>
  <si>
    <t xml:space="preserve">18.01.2024
</t>
  </si>
  <si>
    <t xml:space="preserve">15.01.2024
</t>
  </si>
  <si>
    <t xml:space="preserve">16.01.2024
</t>
  </si>
  <si>
    <t>Оборудование и комплектующие, монтажные работы (система водоочистки и водоподготовки)</t>
  </si>
  <si>
    <t>Проведение анализа воды</t>
  </si>
  <si>
    <t>Транспортные услуги по перевозке отходов</t>
  </si>
  <si>
    <t>Бензин, дизель для заправки автомобилей</t>
  </si>
  <si>
    <t>Аренда контейнера для сбора мусора</t>
  </si>
  <si>
    <t>Ремонт автомобиля Лада Ларгус</t>
  </si>
  <si>
    <t>Утилизация биологических отходов и отходов класса "Б"</t>
  </si>
  <si>
    <t>Ремонт автомобиля Мерседес Спринтер</t>
  </si>
  <si>
    <t>Прием врача, анализы, кошка Фурфур, клиника Белый клык</t>
  </si>
  <si>
    <t>Прием хирурга, хир. операция, анализы, кот Арчи, клиника Белый клык</t>
  </si>
  <si>
    <t>Анализы, кот Алтай, клиника Белый клык</t>
  </si>
  <si>
    <t>Реанимационные мероприятия, кошка Перси, клиника Белый клык</t>
  </si>
  <si>
    <t>Исследования, кот Виски, клиника Белый клык</t>
  </si>
  <si>
    <t>Анализы, кот Хомяк, клиника Белый клык</t>
  </si>
  <si>
    <t>Операции, лечение в стационаре, анализы, исследования, хирургические обработки, собака Степан, клиника Белый клык</t>
  </si>
  <si>
    <t>Прием онколога, собака Малыш, клиника Белый клык</t>
  </si>
  <si>
    <t>Прием врача, прием терапевта, проведение КТ, кот Кекс, клиника Белый клык</t>
  </si>
  <si>
    <t>Прием врача, анализы, хирургические манипуляции, прием терапевта, исследования, кот Питер, клиника Белый клык</t>
  </si>
  <si>
    <t>Анализы, операция, лечение в стационаре, исследования, лечение в стационаре, кот Чарли, клиника Белый клык</t>
  </si>
  <si>
    <t>Прием врача, анализы, лечение в стационаре, проведение КТ, исследования, собака Калмык, клиника Белый клык</t>
  </si>
  <si>
    <t>Написание материалов для собственных площадок Фонда</t>
  </si>
  <si>
    <t>Закупка оборудования для организации работы операторов Горячей линии</t>
  </si>
  <si>
    <t>Настройка, сопровождение контекстной рекламы "Яндекс Директ"</t>
  </si>
  <si>
    <t>Услуги типографии (листовки)</t>
  </si>
  <si>
    <t>Услуги агента по информированию граждан о деятельности фонда и привлечению к благотворительной деятельности</t>
  </si>
  <si>
    <t>Мастер-класс "Острые инфекции кошек и вакцинация", повышение квалификации ветеринарного врача</t>
  </si>
  <si>
    <t>Частные пожертвования, мобильный банк Тинькофф</t>
  </si>
  <si>
    <t>Пожертвования БФ "Благотворительное пожертвование"</t>
  </si>
  <si>
    <t xml:space="preserve">26.01.2024
</t>
  </si>
  <si>
    <t>Топливо для генератора</t>
  </si>
  <si>
    <t>Анализы, кот Алтай, клиника Оригами</t>
  </si>
  <si>
    <t>Участие в мероприятии "Форум благотворителей и меценатов"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</si>
  <si>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</si>
  <si>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</si>
  <si>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</si>
  <si>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</si>
  <si>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>Услуги спецтехники - уборка снега в январе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</si>
  <si>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</si>
  <si>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Услуги связи (горячая линия)</t>
  </si>
  <si>
    <t>Лабораторные исследования за период 01.12.23-31.12.23, лаборатория Vet Union</t>
  </si>
  <si>
    <t>Передержка собак в сторонних организациях за период 01.12.23-31.12.23</t>
  </si>
  <si>
    <t>Оплата электроэнергии за период 01.12.23-31.12.23</t>
  </si>
  <si>
    <t>Оплата электроэнергии за период 01.01.24-31.01.24</t>
  </si>
  <si>
    <r>
      <t>Лабораторные исследования за период 01.12.23-31.12.23</t>
    </r>
    <r>
      <rPr>
        <sz val="11"/>
        <color rgb="FFFF0000"/>
        <rFont val="Times New Roman"/>
        <family val="1"/>
        <charset val="204"/>
      </rPr>
      <t>,</t>
    </r>
    <r>
      <rPr>
        <sz val="11"/>
        <color indexed="8"/>
        <rFont val="Times New Roman"/>
        <family val="1"/>
        <charset val="204"/>
      </rPr>
      <t xml:space="preserve"> лаборатория Неовет</t>
    </r>
  </si>
  <si>
    <t>Лабораторные исследования период 01.11.23-30.11.23, лаборатория Неовет</t>
  </si>
  <si>
    <t>Таблички-указатели "Кошачий дом"</t>
  </si>
  <si>
    <t>Оказание информационных услуг за период 01.12.23-15.01.24</t>
  </si>
  <si>
    <t>Вознаграждение за информирование Участников на сайте multibonus.ru за период 01.11.23-30.11.23</t>
  </si>
  <si>
    <t>Вознаграждение за информирование Участников на сайте multibonus.ru за период 01.12.23-31.12.23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</si>
</sst>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6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center"/>
    </xf>
    <xf numFmtId="14" fontId="4" fillId="0" borderId="0" xfId="0" applyNumberFormat="1" applyFont="1" applyAlignment="1">
      <alignment horizontal="left" vertical="top" wrapText="1"/>
    </xf>
    <xf numFmtId="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14" fontId="4" fillId="0" borderId="0" xfId="0" applyNumberFormat="1" applyFont="1" applyFill="1" applyAlignment="1" applyProtection="1">
      <alignment horizontal="left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0" fontId="2" fillId="0" borderId="0" xfId="0" applyFont="1" applyFill="1" applyAlignment="1" applyProtection="1">
      <alignment wrapText="1"/>
    </xf>
    <xf numFmtId="4" fontId="4" fillId="0" borderId="0" xfId="0" applyNumberFormat="1" applyFont="1" applyAlignment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0" fontId="4" fillId="0" borderId="0" xfId="0" applyFont="1" applyAlignment="1">
      <alignment horizontal="left" vertical="center" wrapText="1"/>
    </xf>
    <xf numFmtId="4" fontId="3" fillId="2" borderId="4" xfId="0" applyNumberFormat="1" applyFont="1" applyFill="1" applyBorder="1" applyAlignment="1" applyProtection="1">
      <alignment horizontal="left" vertical="top" wrapText="1"/>
    </xf>
    <xf numFmtId="4" fontId="1" fillId="2" borderId="4" xfId="0" applyNumberFormat="1" applyFont="1" applyFill="1" applyBorder="1" applyAlignment="1" applyProtection="1">
      <alignment horizontal="left" vertical="top" wrapText="1"/>
    </xf>
    <xf numFmtId="4" fontId="2" fillId="2" borderId="4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29"/>
  <sheetViews>
    <sheetView workbookViewId="0">
      <selection activeCell="B1" sqref="B1:B1048576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22" t="s">
        <v>0</v>
      </c>
      <c r="B1" s="23" t="s">
        <v>1</v>
      </c>
    </row>
    <row r="2" spans="1:2" x14ac:dyDescent="0.25">
      <c r="A2" s="49">
        <v>158439.67999999999</v>
      </c>
      <c r="B2" s="6" t="s">
        <v>6</v>
      </c>
    </row>
    <row r="3" spans="1:2" x14ac:dyDescent="0.25">
      <c r="A3" s="49">
        <f>500+2500</f>
        <v>3000</v>
      </c>
      <c r="B3" s="6" t="s">
        <v>7</v>
      </c>
    </row>
    <row r="4" spans="1:2" x14ac:dyDescent="0.25">
      <c r="A4" s="49">
        <v>4195078.8099999996</v>
      </c>
      <c r="B4" s="6" t="s">
        <v>18</v>
      </c>
    </row>
    <row r="5" spans="1:2" x14ac:dyDescent="0.25">
      <c r="A5" s="49">
        <v>10124.700000000001</v>
      </c>
      <c r="B5" s="6" t="s">
        <v>8</v>
      </c>
    </row>
    <row r="6" spans="1:2" x14ac:dyDescent="0.25">
      <c r="A6" s="49">
        <v>204359</v>
      </c>
      <c r="B6" s="6" t="s">
        <v>19</v>
      </c>
    </row>
    <row r="7" spans="1:2" x14ac:dyDescent="0.25">
      <c r="A7" s="49">
        <v>11407.11</v>
      </c>
      <c r="B7" s="6" t="s">
        <v>20</v>
      </c>
    </row>
    <row r="8" spans="1:2" x14ac:dyDescent="0.25">
      <c r="A8" s="49">
        <v>5200</v>
      </c>
      <c r="B8" s="6" t="s">
        <v>36</v>
      </c>
    </row>
    <row r="9" spans="1:2" x14ac:dyDescent="0.25">
      <c r="A9" s="49">
        <v>480080.65</v>
      </c>
      <c r="B9" s="6" t="s">
        <v>106</v>
      </c>
    </row>
    <row r="10" spans="1:2" ht="13.2" customHeight="1" x14ac:dyDescent="0.25">
      <c r="A10" s="49">
        <v>415625</v>
      </c>
      <c r="B10" s="6" t="s">
        <v>9</v>
      </c>
    </row>
    <row r="11" spans="1:2" x14ac:dyDescent="0.25">
      <c r="A11" s="49">
        <v>431117</v>
      </c>
      <c r="B11" s="6" t="s">
        <v>10</v>
      </c>
    </row>
    <row r="12" spans="1:2" x14ac:dyDescent="0.25">
      <c r="A12" s="49">
        <v>142000</v>
      </c>
      <c r="B12" s="6" t="s">
        <v>11</v>
      </c>
    </row>
    <row r="13" spans="1:2" x14ac:dyDescent="0.25">
      <c r="A13" s="49">
        <v>103500</v>
      </c>
      <c r="B13" s="6" t="s">
        <v>12</v>
      </c>
    </row>
    <row r="14" spans="1:2" x14ac:dyDescent="0.25">
      <c r="A14" s="49">
        <v>261275.9</v>
      </c>
      <c r="B14" s="6" t="s">
        <v>21</v>
      </c>
    </row>
    <row r="15" spans="1:2" x14ac:dyDescent="0.25">
      <c r="A15" s="49">
        <v>392093</v>
      </c>
      <c r="B15" s="6" t="s">
        <v>22</v>
      </c>
    </row>
    <row r="16" spans="1:2" x14ac:dyDescent="0.25">
      <c r="A16" s="49">
        <v>248862.32</v>
      </c>
      <c r="B16" s="6" t="s">
        <v>13</v>
      </c>
    </row>
    <row r="17" spans="1:2" x14ac:dyDescent="0.25">
      <c r="A17" s="49">
        <v>28742</v>
      </c>
      <c r="B17" s="6" t="s">
        <v>14</v>
      </c>
    </row>
    <row r="18" spans="1:2" x14ac:dyDescent="0.25">
      <c r="A18" s="49">
        <v>1361.55</v>
      </c>
      <c r="B18" s="6" t="s">
        <v>23</v>
      </c>
    </row>
    <row r="19" spans="1:2" x14ac:dyDescent="0.25">
      <c r="A19" s="49">
        <v>289056.17</v>
      </c>
      <c r="B19" s="6" t="s">
        <v>24</v>
      </c>
    </row>
    <row r="20" spans="1:2" x14ac:dyDescent="0.25">
      <c r="A20" s="49">
        <v>108500</v>
      </c>
      <c r="B20" s="6" t="s">
        <v>15</v>
      </c>
    </row>
    <row r="21" spans="1:2" x14ac:dyDescent="0.25">
      <c r="A21" s="49">
        <v>19067.29</v>
      </c>
      <c r="B21" s="6" t="s">
        <v>25</v>
      </c>
    </row>
    <row r="22" spans="1:2" x14ac:dyDescent="0.25">
      <c r="A22" s="49">
        <v>107381.82</v>
      </c>
      <c r="B22" s="6" t="s">
        <v>26</v>
      </c>
    </row>
    <row r="23" spans="1:2" x14ac:dyDescent="0.25">
      <c r="A23" s="49">
        <v>700564.93</v>
      </c>
      <c r="B23" s="6" t="s">
        <v>27</v>
      </c>
    </row>
    <row r="24" spans="1:2" x14ac:dyDescent="0.25">
      <c r="A24" s="49">
        <v>298.8</v>
      </c>
      <c r="B24" s="48" t="s">
        <v>107</v>
      </c>
    </row>
    <row r="25" spans="1:2" x14ac:dyDescent="0.25">
      <c r="A25" s="49">
        <f>931576.3</f>
        <v>931576.3</v>
      </c>
      <c r="B25" s="6" t="s">
        <v>16</v>
      </c>
    </row>
    <row r="26" spans="1:2" x14ac:dyDescent="0.25">
      <c r="A26" s="49">
        <f>105317.97</f>
        <v>105317.97</v>
      </c>
      <c r="B26" s="6" t="s">
        <v>17</v>
      </c>
    </row>
    <row r="27" spans="1:2" x14ac:dyDescent="0.25">
      <c r="A27" s="49">
        <v>20412.810000000001</v>
      </c>
      <c r="B27" s="6" t="s">
        <v>28</v>
      </c>
    </row>
    <row r="28" spans="1:2" x14ac:dyDescent="0.25">
      <c r="A28" s="49">
        <f>1.54+876183.09</f>
        <v>876184.63</v>
      </c>
      <c r="B28" s="6" t="s">
        <v>29</v>
      </c>
    </row>
    <row r="29" spans="1:2" x14ac:dyDescent="0.25">
      <c r="A29" s="24">
        <f>SUM(A2:A28)</f>
        <v>10250627.440000003</v>
      </c>
      <c r="B29" s="23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110"/>
  <sheetViews>
    <sheetView tabSelected="1" topLeftCell="A76" workbookViewId="0">
      <selection activeCell="A96" sqref="A96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39" t="s">
        <v>32</v>
      </c>
      <c r="B1" s="29"/>
      <c r="C1" s="30"/>
    </row>
    <row r="2" spans="1:3" s="5" customFormat="1" ht="53.4" customHeight="1" x14ac:dyDescent="0.25">
      <c r="A2" s="51" t="s">
        <v>35</v>
      </c>
      <c r="B2" s="52"/>
      <c r="C2" s="52"/>
    </row>
    <row r="3" spans="1:3" s="42" customFormat="1" ht="13.8" customHeight="1" x14ac:dyDescent="0.25">
      <c r="A3" s="44" t="s">
        <v>73</v>
      </c>
      <c r="B3" s="45">
        <v>2888.8</v>
      </c>
      <c r="C3" s="45" t="s">
        <v>84</v>
      </c>
    </row>
    <row r="4" spans="1:3" s="42" customFormat="1" ht="13.8" customHeight="1" x14ac:dyDescent="0.25">
      <c r="A4" s="44" t="s">
        <v>73</v>
      </c>
      <c r="B4" s="45">
        <v>36709</v>
      </c>
      <c r="C4" s="45" t="s">
        <v>119</v>
      </c>
    </row>
    <row r="5" spans="1:3" s="42" customFormat="1" ht="13.8" customHeight="1" x14ac:dyDescent="0.25">
      <c r="A5" s="44">
        <v>45301</v>
      </c>
      <c r="B5" s="45">
        <v>39511</v>
      </c>
      <c r="C5" s="45" t="s">
        <v>52</v>
      </c>
    </row>
    <row r="6" spans="1:3" s="42" customFormat="1" ht="13.8" customHeight="1" x14ac:dyDescent="0.25">
      <c r="A6" s="44" t="s">
        <v>60</v>
      </c>
      <c r="B6" s="45">
        <v>20060</v>
      </c>
      <c r="C6" s="45" t="s">
        <v>62</v>
      </c>
    </row>
    <row r="7" spans="1:3" s="42" customFormat="1" ht="13.8" customHeight="1" x14ac:dyDescent="0.25">
      <c r="A7" s="44">
        <v>45301</v>
      </c>
      <c r="B7" s="45">
        <f>4827.5+11222.5+8002.5</f>
        <v>24052.5</v>
      </c>
      <c r="C7" s="45" t="s">
        <v>63</v>
      </c>
    </row>
    <row r="8" spans="1:3" s="42" customFormat="1" ht="13.8" customHeight="1" x14ac:dyDescent="0.25">
      <c r="A8" s="44">
        <v>45301</v>
      </c>
      <c r="B8" s="45">
        <f>61350.5+81798</f>
        <v>143148.5</v>
      </c>
      <c r="C8" s="45" t="s">
        <v>98</v>
      </c>
    </row>
    <row r="9" spans="1:3" s="42" customFormat="1" ht="13.8" customHeight="1" x14ac:dyDescent="0.25">
      <c r="A9" s="44" t="s">
        <v>61</v>
      </c>
      <c r="B9" s="45">
        <v>7665</v>
      </c>
      <c r="C9" s="45" t="s">
        <v>64</v>
      </c>
    </row>
    <row r="10" spans="1:3" s="42" customFormat="1" ht="13.8" customHeight="1" x14ac:dyDescent="0.25">
      <c r="A10" s="44" t="s">
        <v>60</v>
      </c>
      <c r="B10" s="45">
        <v>26010</v>
      </c>
      <c r="C10" s="45" t="s">
        <v>65</v>
      </c>
    </row>
    <row r="11" spans="1:3" s="42" customFormat="1" ht="13.8" customHeight="1" x14ac:dyDescent="0.25">
      <c r="A11" s="44" t="s">
        <v>61</v>
      </c>
      <c r="B11" s="45">
        <f>8292.5+15718+66619.5+21765</f>
        <v>112395</v>
      </c>
      <c r="C11" s="45" t="s">
        <v>75</v>
      </c>
    </row>
    <row r="12" spans="1:3" s="42" customFormat="1" ht="13.8" customHeight="1" x14ac:dyDescent="0.25">
      <c r="A12" s="44">
        <v>45301</v>
      </c>
      <c r="B12" s="45">
        <f>17061+41291</f>
        <v>58352</v>
      </c>
      <c r="C12" s="45" t="s">
        <v>99</v>
      </c>
    </row>
    <row r="13" spans="1:3" s="42" customFormat="1" ht="13.8" customHeight="1" x14ac:dyDescent="0.25">
      <c r="A13" s="44" t="s">
        <v>60</v>
      </c>
      <c r="B13" s="45">
        <v>27000</v>
      </c>
      <c r="C13" s="45" t="s">
        <v>66</v>
      </c>
    </row>
    <row r="14" spans="1:3" s="42" customFormat="1" ht="13.8" customHeight="1" x14ac:dyDescent="0.25">
      <c r="A14" s="44" t="s">
        <v>61</v>
      </c>
      <c r="B14" s="45">
        <v>14463</v>
      </c>
      <c r="C14" s="45" t="s">
        <v>68</v>
      </c>
    </row>
    <row r="15" spans="1:3" s="42" customFormat="1" ht="13.8" customHeight="1" x14ac:dyDescent="0.25">
      <c r="A15" s="44" t="s">
        <v>61</v>
      </c>
      <c r="B15" s="45">
        <v>4250</v>
      </c>
      <c r="C15" s="45" t="s">
        <v>69</v>
      </c>
    </row>
    <row r="16" spans="1:3" s="42" customFormat="1" ht="13.8" customHeight="1" x14ac:dyDescent="0.25">
      <c r="A16" s="44" t="s">
        <v>60</v>
      </c>
      <c r="B16" s="45">
        <v>10397.5</v>
      </c>
      <c r="C16" s="45" t="s">
        <v>70</v>
      </c>
    </row>
    <row r="17" spans="1:3" s="42" customFormat="1" ht="13.8" customHeight="1" x14ac:dyDescent="0.25">
      <c r="A17" s="44" t="s">
        <v>61</v>
      </c>
      <c r="B17" s="45">
        <v>9152.5</v>
      </c>
      <c r="C17" s="45" t="s">
        <v>88</v>
      </c>
    </row>
    <row r="18" spans="1:3" s="42" customFormat="1" ht="13.8" customHeight="1" x14ac:dyDescent="0.25">
      <c r="A18" s="44" t="s">
        <v>60</v>
      </c>
      <c r="B18" s="45">
        <v>38905</v>
      </c>
      <c r="C18" s="45" t="s">
        <v>89</v>
      </c>
    </row>
    <row r="19" spans="1:3" s="42" customFormat="1" ht="13.8" customHeight="1" x14ac:dyDescent="0.25">
      <c r="A19" s="44" t="s">
        <v>61</v>
      </c>
      <c r="B19" s="45">
        <v>6050</v>
      </c>
      <c r="C19" s="45" t="s">
        <v>90</v>
      </c>
    </row>
    <row r="20" spans="1:3" s="42" customFormat="1" ht="13.8" customHeight="1" x14ac:dyDescent="0.25">
      <c r="A20" s="44" t="s">
        <v>60</v>
      </c>
      <c r="B20" s="45">
        <v>10879.5</v>
      </c>
      <c r="C20" s="45" t="s">
        <v>91</v>
      </c>
    </row>
    <row r="21" spans="1:3" s="42" customFormat="1" ht="13.8" customHeight="1" x14ac:dyDescent="0.25">
      <c r="A21" s="44">
        <v>45301</v>
      </c>
      <c r="B21" s="45">
        <f>2300+15255+3952.5</f>
        <v>21507.5</v>
      </c>
      <c r="C21" s="45" t="s">
        <v>96</v>
      </c>
    </row>
    <row r="22" spans="1:3" s="42" customFormat="1" ht="13.8" customHeight="1" x14ac:dyDescent="0.25">
      <c r="A22" s="44">
        <v>45301</v>
      </c>
      <c r="B22" s="45">
        <f>7202.5+550+9202.5</f>
        <v>16955</v>
      </c>
      <c r="C22" s="45" t="s">
        <v>97</v>
      </c>
    </row>
    <row r="23" spans="1:3" s="42" customFormat="1" ht="13.8" customHeight="1" x14ac:dyDescent="0.25">
      <c r="A23" s="44" t="s">
        <v>61</v>
      </c>
      <c r="B23" s="45">
        <v>5100</v>
      </c>
      <c r="C23" s="45" t="s">
        <v>92</v>
      </c>
    </row>
    <row r="24" spans="1:3" s="42" customFormat="1" ht="13.8" customHeight="1" x14ac:dyDescent="0.25">
      <c r="A24" s="44" t="s">
        <v>61</v>
      </c>
      <c r="B24" s="45">
        <v>4905</v>
      </c>
      <c r="C24" s="45" t="s">
        <v>93</v>
      </c>
    </row>
    <row r="25" spans="1:3" s="42" customFormat="1" ht="13.8" customHeight="1" x14ac:dyDescent="0.25">
      <c r="A25" s="44">
        <v>45301</v>
      </c>
      <c r="B25" s="45">
        <f>203073.5+13685+935+40965</f>
        <v>258658.5</v>
      </c>
      <c r="C25" s="45" t="s">
        <v>94</v>
      </c>
    </row>
    <row r="26" spans="1:3" s="42" customFormat="1" ht="13.8" customHeight="1" x14ac:dyDescent="0.25">
      <c r="A26" s="44" t="s">
        <v>61</v>
      </c>
      <c r="B26" s="45">
        <v>4250</v>
      </c>
      <c r="C26" s="45" t="s">
        <v>95</v>
      </c>
    </row>
    <row r="27" spans="1:3" s="42" customFormat="1" ht="13.8" customHeight="1" x14ac:dyDescent="0.25">
      <c r="A27" s="44">
        <v>45302</v>
      </c>
      <c r="B27" s="45">
        <v>3203.01</v>
      </c>
      <c r="C27" s="45" t="s">
        <v>59</v>
      </c>
    </row>
    <row r="28" spans="1:3" s="42" customFormat="1" ht="13.8" customHeight="1" x14ac:dyDescent="0.25">
      <c r="A28" s="44">
        <v>45306</v>
      </c>
      <c r="B28" s="45">
        <v>160</v>
      </c>
      <c r="C28" s="45" t="s">
        <v>58</v>
      </c>
    </row>
    <row r="29" spans="1:3" s="42" customFormat="1" ht="13.8" customHeight="1" x14ac:dyDescent="0.25">
      <c r="A29" s="44" t="s">
        <v>78</v>
      </c>
      <c r="B29" s="45">
        <v>2000</v>
      </c>
      <c r="C29" s="45" t="s">
        <v>81</v>
      </c>
    </row>
    <row r="30" spans="1:3" s="42" customFormat="1" ht="13.8" customHeight="1" x14ac:dyDescent="0.25">
      <c r="A30" s="44" t="s">
        <v>79</v>
      </c>
      <c r="B30" s="45">
        <v>181350</v>
      </c>
      <c r="C30" s="45" t="s">
        <v>120</v>
      </c>
    </row>
    <row r="31" spans="1:3" s="42" customFormat="1" ht="13.8" customHeight="1" x14ac:dyDescent="0.25">
      <c r="A31" s="44">
        <v>45308</v>
      </c>
      <c r="B31" s="45">
        <f>20000+22000</f>
        <v>42000</v>
      </c>
      <c r="C31" s="45" t="s">
        <v>45</v>
      </c>
    </row>
    <row r="32" spans="1:3" s="42" customFormat="1" ht="13.8" customHeight="1" x14ac:dyDescent="0.25">
      <c r="A32" s="44" t="s">
        <v>77</v>
      </c>
      <c r="B32" s="45">
        <v>129420</v>
      </c>
      <c r="C32" s="45" t="s">
        <v>87</v>
      </c>
    </row>
    <row r="33" spans="1:3" s="42" customFormat="1" ht="13.8" customHeight="1" x14ac:dyDescent="0.25">
      <c r="A33" s="44">
        <v>45309</v>
      </c>
      <c r="B33" s="45">
        <v>3000</v>
      </c>
      <c r="C33" s="45" t="s">
        <v>56</v>
      </c>
    </row>
    <row r="34" spans="1:3" s="42" customFormat="1" ht="13.8" customHeight="1" x14ac:dyDescent="0.25">
      <c r="A34" s="44">
        <v>45310</v>
      </c>
      <c r="B34" s="45">
        <f>4276+6094</f>
        <v>10370</v>
      </c>
      <c r="C34" s="45" t="s">
        <v>86</v>
      </c>
    </row>
    <row r="35" spans="1:3" s="42" customFormat="1" ht="13.8" customHeight="1" x14ac:dyDescent="0.25">
      <c r="A35" s="44">
        <v>45311</v>
      </c>
      <c r="B35" s="45">
        <v>1927</v>
      </c>
      <c r="C35" s="45" t="s">
        <v>109</v>
      </c>
    </row>
    <row r="36" spans="1:3" s="42" customFormat="1" ht="13.8" customHeight="1" x14ac:dyDescent="0.25">
      <c r="A36" s="44">
        <v>45313</v>
      </c>
      <c r="B36" s="45">
        <f>298022.6</f>
        <v>298022.59999999998</v>
      </c>
      <c r="C36" s="45" t="s">
        <v>121</v>
      </c>
    </row>
    <row r="37" spans="1:3" s="42" customFormat="1" ht="13.8" customHeight="1" x14ac:dyDescent="0.25">
      <c r="A37" s="44" t="s">
        <v>76</v>
      </c>
      <c r="B37" s="45">
        <v>896000</v>
      </c>
      <c r="C37" s="45" t="s">
        <v>80</v>
      </c>
    </row>
    <row r="38" spans="1:3" s="42" customFormat="1" ht="13.8" customHeight="1" x14ac:dyDescent="0.25">
      <c r="A38" s="44">
        <v>45314</v>
      </c>
      <c r="B38" s="45">
        <f>12000+849.15</f>
        <v>12849.15</v>
      </c>
      <c r="C38" s="45" t="s">
        <v>43</v>
      </c>
    </row>
    <row r="39" spans="1:3" s="42" customFormat="1" ht="13.8" customHeight="1" x14ac:dyDescent="0.25">
      <c r="A39" s="44" t="s">
        <v>74</v>
      </c>
      <c r="B39" s="45">
        <v>4600</v>
      </c>
      <c r="C39" s="45" t="s">
        <v>67</v>
      </c>
    </row>
    <row r="40" spans="1:3" s="42" customFormat="1" ht="13.8" customHeight="1" x14ac:dyDescent="0.25">
      <c r="A40" s="44">
        <v>45316</v>
      </c>
      <c r="B40" s="45">
        <f>109923.32+146565.34</f>
        <v>256488.66</v>
      </c>
      <c r="C40" s="45" t="s">
        <v>122</v>
      </c>
    </row>
    <row r="41" spans="1:3" s="42" customFormat="1" ht="13.8" customHeight="1" x14ac:dyDescent="0.25">
      <c r="A41" s="44">
        <v>45316</v>
      </c>
      <c r="B41" s="45">
        <f>195300+195300</f>
        <v>390600</v>
      </c>
      <c r="C41" s="45" t="s">
        <v>37</v>
      </c>
    </row>
    <row r="42" spans="1:3" s="42" customFormat="1" ht="13.8" customHeight="1" x14ac:dyDescent="0.25">
      <c r="A42" s="44">
        <v>45316</v>
      </c>
      <c r="B42" s="45">
        <v>156390.76999999999</v>
      </c>
      <c r="C42" s="45" t="s">
        <v>42</v>
      </c>
    </row>
    <row r="43" spans="1:3" s="42" customFormat="1" ht="13.8" customHeight="1" x14ac:dyDescent="0.25">
      <c r="A43" s="44">
        <v>45316</v>
      </c>
      <c r="B43" s="45">
        <f>25375.57+124.43</f>
        <v>25500</v>
      </c>
      <c r="C43" s="45" t="s">
        <v>44</v>
      </c>
    </row>
    <row r="44" spans="1:3" s="42" customFormat="1" ht="13.8" customHeight="1" x14ac:dyDescent="0.25">
      <c r="A44" s="44">
        <v>45317</v>
      </c>
      <c r="B44" s="45">
        <f>7300+6800</f>
        <v>14100</v>
      </c>
      <c r="C44" s="45" t="s">
        <v>85</v>
      </c>
    </row>
    <row r="45" spans="1:3" s="42" customFormat="1" ht="13.8" customHeight="1" x14ac:dyDescent="0.25">
      <c r="A45" s="44" t="s">
        <v>108</v>
      </c>
      <c r="B45" s="45">
        <v>2800</v>
      </c>
      <c r="C45" s="45" t="s">
        <v>110</v>
      </c>
    </row>
    <row r="46" spans="1:3" s="42" customFormat="1" ht="13.8" customHeight="1" x14ac:dyDescent="0.25">
      <c r="A46" s="44">
        <v>45317</v>
      </c>
      <c r="B46" s="45">
        <v>53000</v>
      </c>
      <c r="C46" s="45" t="s">
        <v>116</v>
      </c>
    </row>
    <row r="47" spans="1:3" s="42" customFormat="1" ht="13.8" customHeight="1" x14ac:dyDescent="0.25">
      <c r="A47" s="44">
        <v>45320</v>
      </c>
      <c r="B47" s="45">
        <f>9000+10500</f>
        <v>19500</v>
      </c>
      <c r="C47" s="45" t="s">
        <v>82</v>
      </c>
    </row>
    <row r="48" spans="1:3" s="42" customFormat="1" ht="13.8" customHeight="1" x14ac:dyDescent="0.25">
      <c r="A48" s="44">
        <v>45320</v>
      </c>
      <c r="B48" s="45">
        <v>2700</v>
      </c>
      <c r="C48" s="45" t="s">
        <v>123</v>
      </c>
    </row>
    <row r="49" spans="1:3" s="42" customFormat="1" ht="13.8" customHeight="1" x14ac:dyDescent="0.25">
      <c r="A49" s="44">
        <v>45320</v>
      </c>
      <c r="B49" s="45">
        <f>38620+104172.35+38620+115155+10982.65</f>
        <v>307550</v>
      </c>
      <c r="C49" s="45" t="s">
        <v>38</v>
      </c>
    </row>
    <row r="50" spans="1:3" s="42" customFormat="1" ht="13.8" customHeight="1" x14ac:dyDescent="0.25">
      <c r="A50" s="44" t="s">
        <v>72</v>
      </c>
      <c r="B50" s="45">
        <v>4300</v>
      </c>
      <c r="C50" s="45" t="s">
        <v>124</v>
      </c>
    </row>
    <row r="51" spans="1:3" s="42" customFormat="1" ht="13.8" customHeight="1" x14ac:dyDescent="0.25">
      <c r="A51" s="44">
        <v>45322</v>
      </c>
      <c r="B51" s="45">
        <f>35000+35000</f>
        <v>70000</v>
      </c>
      <c r="C51" s="45" t="s">
        <v>83</v>
      </c>
    </row>
    <row r="52" spans="1:3" s="42" customFormat="1" ht="13.8" customHeight="1" x14ac:dyDescent="0.25">
      <c r="A52" s="44">
        <v>45322</v>
      </c>
      <c r="B52" s="45">
        <f>150000+48300</f>
        <v>198300</v>
      </c>
      <c r="C52" s="45" t="s">
        <v>39</v>
      </c>
    </row>
    <row r="53" spans="1:3" s="42" customFormat="1" ht="13.8" customHeight="1" x14ac:dyDescent="0.25">
      <c r="A53" s="44">
        <v>45322</v>
      </c>
      <c r="B53" s="45">
        <v>75000</v>
      </c>
      <c r="C53" s="45" t="s">
        <v>40</v>
      </c>
    </row>
    <row r="54" spans="1:3" s="42" customFormat="1" ht="13.8" customHeight="1" x14ac:dyDescent="0.25">
      <c r="A54" s="44">
        <v>45322</v>
      </c>
      <c r="B54" s="45">
        <f>12000+5000</f>
        <v>17000</v>
      </c>
      <c r="C54" s="45" t="s">
        <v>125</v>
      </c>
    </row>
    <row r="55" spans="1:3" s="42" customFormat="1" ht="13.8" customHeight="1" x14ac:dyDescent="0.25">
      <c r="A55" s="44">
        <v>45322</v>
      </c>
      <c r="B55" s="45">
        <f>15000+30</f>
        <v>15030</v>
      </c>
      <c r="C55" s="45" t="s">
        <v>41</v>
      </c>
    </row>
    <row r="56" spans="1:3" s="42" customFormat="1" ht="13.8" customHeight="1" x14ac:dyDescent="0.25">
      <c r="A56" s="44">
        <v>45322</v>
      </c>
      <c r="B56" s="45">
        <v>32000</v>
      </c>
      <c r="C56" s="45" t="s">
        <v>54</v>
      </c>
    </row>
    <row r="57" spans="1:3" s="42" customFormat="1" ht="13.8" customHeight="1" x14ac:dyDescent="0.25">
      <c r="A57" s="44">
        <v>45322</v>
      </c>
      <c r="B57" s="45">
        <f>13468.32+33840.38</f>
        <v>47308.7</v>
      </c>
      <c r="C57" s="45" t="s">
        <v>55</v>
      </c>
    </row>
    <row r="58" spans="1:3" s="42" customFormat="1" ht="13.8" customHeight="1" x14ac:dyDescent="0.25">
      <c r="A58" s="44">
        <v>45322</v>
      </c>
      <c r="B58" s="45">
        <f>17113+8150+10591+4121.5+9001.5+15076+3299.5+6628.5</f>
        <v>73981</v>
      </c>
      <c r="C58" s="45" t="s">
        <v>71</v>
      </c>
    </row>
    <row r="59" spans="1:3" s="42" customFormat="1" ht="13.8" customHeight="1" x14ac:dyDescent="0.25">
      <c r="A59" s="44">
        <v>45322</v>
      </c>
      <c r="B59" s="45">
        <v>191401.2</v>
      </c>
      <c r="C59" s="45" t="s">
        <v>57</v>
      </c>
    </row>
    <row r="60" spans="1:3" x14ac:dyDescent="0.25">
      <c r="A60" s="44"/>
      <c r="B60" s="45">
        <v>2100640.19</v>
      </c>
      <c r="C60" s="45" t="s">
        <v>112</v>
      </c>
    </row>
    <row r="61" spans="1:3" x14ac:dyDescent="0.25">
      <c r="A61" s="44"/>
      <c r="B61" s="45">
        <v>349812.56</v>
      </c>
      <c r="C61" s="45" t="s">
        <v>113</v>
      </c>
    </row>
    <row r="62" spans="1:3" s="4" customFormat="1" x14ac:dyDescent="0.3">
      <c r="A62" s="13" t="s">
        <v>2</v>
      </c>
      <c r="B62" s="14">
        <f>SUM(B3:B61)</f>
        <v>6891570.1399999997</v>
      </c>
      <c r="C62" s="15"/>
    </row>
    <row r="63" spans="1:3" ht="15" customHeight="1" x14ac:dyDescent="0.25">
      <c r="A63" s="41" t="s">
        <v>30</v>
      </c>
      <c r="B63" s="31"/>
      <c r="C63" s="32"/>
    </row>
    <row r="64" spans="1:3" s="4" customFormat="1" ht="30" customHeight="1" x14ac:dyDescent="0.3">
      <c r="A64" s="53" t="s">
        <v>117</v>
      </c>
      <c r="B64" s="53"/>
      <c r="C64" s="53"/>
    </row>
    <row r="65" spans="1:3" s="38" customFormat="1" x14ac:dyDescent="0.3">
      <c r="A65" s="44">
        <v>45308</v>
      </c>
      <c r="B65" s="45">
        <v>20000</v>
      </c>
      <c r="C65" s="45" t="s">
        <v>105</v>
      </c>
    </row>
    <row r="66" spans="1:3" s="4" customFormat="1" x14ac:dyDescent="0.3">
      <c r="A66" s="44">
        <v>45317</v>
      </c>
      <c r="B66" s="45">
        <v>10800</v>
      </c>
      <c r="C66" s="45" t="s">
        <v>111</v>
      </c>
    </row>
    <row r="67" spans="1:3" s="42" customFormat="1" ht="13.8" customHeight="1" x14ac:dyDescent="0.25">
      <c r="A67" s="44">
        <v>45322</v>
      </c>
      <c r="B67" s="45">
        <f>4450+819550</f>
        <v>824000</v>
      </c>
      <c r="C67" s="45" t="s">
        <v>46</v>
      </c>
    </row>
    <row r="68" spans="1:3" s="42" customFormat="1" ht="13.8" customHeight="1" x14ac:dyDescent="0.25">
      <c r="A68" s="44">
        <v>45322</v>
      </c>
      <c r="B68" s="45">
        <f>25000+50000+512</f>
        <v>75512</v>
      </c>
      <c r="C68" s="45" t="s">
        <v>47</v>
      </c>
    </row>
    <row r="69" spans="1:3" s="42" customFormat="1" ht="13.8" customHeight="1" x14ac:dyDescent="0.25">
      <c r="A69" s="44">
        <v>45322</v>
      </c>
      <c r="B69" s="45">
        <v>90000</v>
      </c>
      <c r="C69" s="45" t="s">
        <v>48</v>
      </c>
    </row>
    <row r="70" spans="1:3" x14ac:dyDescent="0.25">
      <c r="A70" s="44"/>
      <c r="B70" s="45">
        <v>47415</v>
      </c>
      <c r="C70" s="45" t="s">
        <v>112</v>
      </c>
    </row>
    <row r="71" spans="1:3" s="4" customFormat="1" x14ac:dyDescent="0.3">
      <c r="A71" s="44"/>
      <c r="B71" s="45">
        <v>7867.76</v>
      </c>
      <c r="C71" s="45" t="s">
        <v>113</v>
      </c>
    </row>
    <row r="72" spans="1:3" s="4" customFormat="1" x14ac:dyDescent="0.3">
      <c r="A72" s="13" t="s">
        <v>2</v>
      </c>
      <c r="B72" s="14">
        <f>SUM(B65:B71)</f>
        <v>1075594.76</v>
      </c>
      <c r="C72" s="15"/>
    </row>
    <row r="73" spans="1:3" s="28" customFormat="1" x14ac:dyDescent="0.3">
      <c r="A73" s="40" t="s">
        <v>31</v>
      </c>
      <c r="B73" s="33"/>
    </row>
    <row r="74" spans="1:3" s="4" customFormat="1" ht="30" customHeight="1" x14ac:dyDescent="0.3">
      <c r="A74" s="51" t="s">
        <v>49</v>
      </c>
      <c r="B74" s="52"/>
      <c r="C74" s="52"/>
    </row>
    <row r="75" spans="1:3" s="4" customFormat="1" x14ac:dyDescent="0.3">
      <c r="A75" s="10">
        <v>45313</v>
      </c>
      <c r="B75" s="11">
        <v>80000</v>
      </c>
      <c r="C75" s="12" t="s">
        <v>50</v>
      </c>
    </row>
    <row r="76" spans="1:3" s="4" customFormat="1" x14ac:dyDescent="0.3">
      <c r="A76" s="10">
        <v>45313</v>
      </c>
      <c r="B76" s="11">
        <v>9000</v>
      </c>
      <c r="C76" s="12" t="s">
        <v>51</v>
      </c>
    </row>
    <row r="77" spans="1:3" x14ac:dyDescent="0.25">
      <c r="A77" s="9"/>
      <c r="B77" s="19">
        <v>194228</v>
      </c>
      <c r="C77" s="12" t="s">
        <v>112</v>
      </c>
    </row>
    <row r="78" spans="1:3" s="4" customFormat="1" x14ac:dyDescent="0.3">
      <c r="A78" s="12"/>
      <c r="B78" s="11">
        <v>32318.32</v>
      </c>
      <c r="C78" s="12" t="s">
        <v>113</v>
      </c>
    </row>
    <row r="79" spans="1:3" s="4" customFormat="1" x14ac:dyDescent="0.25">
      <c r="A79" s="16" t="s">
        <v>2</v>
      </c>
      <c r="B79" s="17">
        <f>SUM(B75:B78)</f>
        <v>315546.32</v>
      </c>
      <c r="C79" s="18"/>
    </row>
    <row r="80" spans="1:3" s="4" customFormat="1" x14ac:dyDescent="0.25">
      <c r="A80" s="39" t="s">
        <v>33</v>
      </c>
      <c r="B80" s="34"/>
      <c r="C80" s="35"/>
    </row>
    <row r="81" spans="1:3" s="4" customFormat="1" ht="30" customHeight="1" x14ac:dyDescent="0.3">
      <c r="A81" s="51" t="s">
        <v>53</v>
      </c>
      <c r="B81" s="52"/>
      <c r="C81" s="52"/>
    </row>
    <row r="82" spans="1:3" s="38" customFormat="1" x14ac:dyDescent="0.25">
      <c r="A82" s="43">
        <v>45302</v>
      </c>
      <c r="B82" s="36">
        <v>1750000</v>
      </c>
      <c r="C82" s="35" t="s">
        <v>104</v>
      </c>
    </row>
    <row r="83" spans="1:3" s="38" customFormat="1" x14ac:dyDescent="0.25">
      <c r="A83" s="43">
        <v>45308</v>
      </c>
      <c r="B83" s="36">
        <v>100</v>
      </c>
      <c r="C83" s="35" t="s">
        <v>118</v>
      </c>
    </row>
    <row r="84" spans="1:3" s="38" customFormat="1" x14ac:dyDescent="0.3">
      <c r="A84" s="10">
        <v>45310</v>
      </c>
      <c r="B84" s="11">
        <v>21280</v>
      </c>
      <c r="C84" s="12" t="s">
        <v>102</v>
      </c>
    </row>
    <row r="85" spans="1:3" s="38" customFormat="1" x14ac:dyDescent="0.25">
      <c r="A85" s="43">
        <v>45317</v>
      </c>
      <c r="B85" s="36">
        <v>2610</v>
      </c>
      <c r="C85" s="35" t="s">
        <v>103</v>
      </c>
    </row>
    <row r="86" spans="1:3" s="38" customFormat="1" x14ac:dyDescent="0.25">
      <c r="A86" s="43">
        <v>45320</v>
      </c>
      <c r="B86" s="36">
        <v>195000</v>
      </c>
      <c r="C86" s="35" t="s">
        <v>126</v>
      </c>
    </row>
    <row r="87" spans="1:3" s="38" customFormat="1" x14ac:dyDescent="0.25">
      <c r="A87" s="43">
        <v>45320</v>
      </c>
      <c r="B87" s="36">
        <v>5650</v>
      </c>
      <c r="C87" s="35" t="s">
        <v>127</v>
      </c>
    </row>
    <row r="88" spans="1:3" s="38" customFormat="1" x14ac:dyDescent="0.25">
      <c r="A88" s="43">
        <v>45320</v>
      </c>
      <c r="B88" s="36">
        <v>36800</v>
      </c>
      <c r="C88" s="35" t="s">
        <v>128</v>
      </c>
    </row>
    <row r="89" spans="1:3" s="38" customFormat="1" x14ac:dyDescent="0.3">
      <c r="A89" s="10">
        <v>45322</v>
      </c>
      <c r="B89" s="36">
        <v>5465</v>
      </c>
      <c r="C89" s="35" t="s">
        <v>34</v>
      </c>
    </row>
    <row r="90" spans="1:3" s="38" customFormat="1" x14ac:dyDescent="0.3">
      <c r="A90" s="10">
        <v>45322</v>
      </c>
      <c r="B90" s="11">
        <v>44419.55</v>
      </c>
      <c r="C90" s="12" t="s">
        <v>100</v>
      </c>
    </row>
    <row r="91" spans="1:3" s="38" customFormat="1" x14ac:dyDescent="0.3">
      <c r="A91" s="10">
        <v>45322</v>
      </c>
      <c r="B91" s="11">
        <f>112380+17998</f>
        <v>130378</v>
      </c>
      <c r="C91" s="12" t="s">
        <v>101</v>
      </c>
    </row>
    <row r="92" spans="1:3" x14ac:dyDescent="0.25">
      <c r="A92" s="9"/>
      <c r="B92" s="19">
        <v>796219.47</v>
      </c>
      <c r="C92" s="12" t="s">
        <v>112</v>
      </c>
    </row>
    <row r="93" spans="1:3" s="38" customFormat="1" x14ac:dyDescent="0.25">
      <c r="A93" s="37"/>
      <c r="B93" s="36">
        <v>132601.96</v>
      </c>
      <c r="C93" s="35" t="s">
        <v>113</v>
      </c>
    </row>
    <row r="94" spans="1:3" x14ac:dyDescent="0.25">
      <c r="A94" s="16" t="s">
        <v>2</v>
      </c>
      <c r="B94" s="20">
        <f>SUM(B82:B93)</f>
        <v>3120523.9799999995</v>
      </c>
      <c r="C94" s="21"/>
    </row>
    <row r="95" spans="1:3" s="4" customFormat="1" x14ac:dyDescent="0.3">
      <c r="A95" s="54" t="s">
        <v>3</v>
      </c>
      <c r="B95" s="55"/>
      <c r="C95" s="55"/>
    </row>
    <row r="96" spans="1:3" s="4" customFormat="1" ht="27.6" x14ac:dyDescent="0.25">
      <c r="A96" s="50"/>
      <c r="B96" s="47">
        <v>320117.25</v>
      </c>
      <c r="C96" s="46" t="s">
        <v>115</v>
      </c>
    </row>
    <row r="97" spans="1:3" x14ac:dyDescent="0.25">
      <c r="A97" s="9"/>
      <c r="B97" s="19">
        <v>496292</v>
      </c>
      <c r="C97" s="12" t="s">
        <v>112</v>
      </c>
    </row>
    <row r="98" spans="1:3" x14ac:dyDescent="0.25">
      <c r="A98" s="9"/>
      <c r="B98" s="19">
        <v>82611.44</v>
      </c>
      <c r="C98" s="12" t="s">
        <v>113</v>
      </c>
    </row>
    <row r="99" spans="1:3" s="4" customFormat="1" x14ac:dyDescent="0.3">
      <c r="A99" s="12"/>
      <c r="B99" s="11">
        <f>1200+965.44+7353.2+12.01</f>
        <v>9530.65</v>
      </c>
      <c r="C99" s="12" t="s">
        <v>114</v>
      </c>
    </row>
    <row r="100" spans="1:3" x14ac:dyDescent="0.25">
      <c r="A100" s="16" t="s">
        <v>2</v>
      </c>
      <c r="B100" s="20">
        <f>SUM(B96:B99)</f>
        <v>908551.34</v>
      </c>
      <c r="C100" s="21"/>
    </row>
    <row r="101" spans="1:3" x14ac:dyDescent="0.25">
      <c r="A101" s="25"/>
      <c r="B101" s="26">
        <f>B100+B94+B79+B72+B62</f>
        <v>12311786.539999999</v>
      </c>
      <c r="C101" s="27" t="s">
        <v>5</v>
      </c>
    </row>
    <row r="102" spans="1:3" x14ac:dyDescent="0.25">
      <c r="B102" s="3"/>
    </row>
    <row r="105" spans="1:3" x14ac:dyDescent="0.25">
      <c r="A105" s="19"/>
    </row>
    <row r="106" spans="1:3" x14ac:dyDescent="0.25">
      <c r="A106" s="19"/>
    </row>
    <row r="107" spans="1:3" x14ac:dyDescent="0.25">
      <c r="A107" s="19"/>
    </row>
    <row r="108" spans="1:3" x14ac:dyDescent="0.25">
      <c r="A108" s="19"/>
    </row>
    <row r="109" spans="1:3" x14ac:dyDescent="0.25">
      <c r="A109" s="19"/>
    </row>
    <row r="110" spans="1:3" x14ac:dyDescent="0.25">
      <c r="A110" s="19"/>
    </row>
  </sheetData>
  <mergeCells count="5">
    <mergeCell ref="A2:C2"/>
    <mergeCell ref="A64:C64"/>
    <mergeCell ref="A95:C95"/>
    <mergeCell ref="A74:C74"/>
    <mergeCell ref="A81:C81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2024-11-02T08:28:51Z</dcterms:modified>
</cp:coreProperties>
</file>